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ovo\Desktop\АО Энергосервис Волги посл\Оренбург\На торги СМР\"/>
    </mc:Choice>
  </mc:AlternateContent>
  <xr:revisionPtr revIDLastSave="0" documentId="13_ncr:1_{AC19CD4C-E546-42D0-BB4B-959DEA650AD3}" xr6:coauthVersionLast="47" xr6:coauthVersionMax="47" xr10:uidLastSave="{00000000-0000-0000-0000-000000000000}"/>
  <bookViews>
    <workbookView xWindow="-120" yWindow="-120" windowWidth="29040" windowHeight="15840" tabRatio="838" firstSheet="6" activeTab="18" xr2:uid="{00000000-000D-0000-FFFF-FFFF00000000}"/>
  </bookViews>
  <sheets>
    <sheet name="УНЦкИПР" sheetId="149" state="hidden" r:id="rId1"/>
    <sheet name="УНЦкИПР+ПИР" sheetId="188" state="hidden" r:id="rId2"/>
    <sheet name="т3 КТП 2х250" sheetId="202" state="hidden" r:id="rId3"/>
    <sheet name="т5 (КЛ-0,4кВ)" sheetId="191" state="hidden" r:id="rId4"/>
    <sheet name="т5 (КЛ-10кВ)" sheetId="192" state="hidden" r:id="rId5"/>
    <sheet name="т6" sheetId="148" state="hidden" r:id="rId6"/>
    <sheet name=" ССР КЛ 10" sheetId="204" r:id="rId7"/>
    <sheet name="Свод к торгам ПИР" sheetId="189" state="hidden" r:id="rId8"/>
    <sheet name="Предпроект KЛ 0,4" sheetId="171" state="hidden" r:id="rId9"/>
    <sheet name="Проект КЛ0,4" sheetId="161" state="hidden" r:id="rId10"/>
    <sheet name="ИИ КЛ0,4" sheetId="172" state="hidden" r:id="rId11"/>
    <sheet name="СРЗУ КЛ0,4" sheetId="154" state="hidden" r:id="rId12"/>
    <sheet name="ОЗ КЛ0,4" sheetId="178" state="hidden" r:id="rId13"/>
    <sheet name="ЛС-01-01" sheetId="205" r:id="rId14"/>
    <sheet name="ЛС-01-02" sheetId="206" r:id="rId15"/>
    <sheet name="ЛС-02-01" sheetId="207" r:id="rId16"/>
    <sheet name="ЛС-02-02" sheetId="208" r:id="rId17"/>
    <sheet name="ЛС-09-01" sheetId="209" r:id="rId18"/>
    <sheet name="ЛС-09-02" sheetId="210" r:id="rId19"/>
    <sheet name="Проект КТП" sheetId="198" state="hidden" r:id="rId20"/>
    <sheet name="ИИ КТП" sheetId="199" state="hidden" r:id="rId21"/>
    <sheet name="СРЗУ КТП" sheetId="200" state="hidden" r:id="rId22"/>
    <sheet name="ОЗ ТП" sheetId="201" state="hidden" r:id="rId23"/>
  </sheets>
  <externalReferences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</externalReferences>
  <definedNames>
    <definedName name="\AUTOEXEC" localSheetId="21">#REF!</definedName>
    <definedName name="\AUTOEXEC" localSheetId="2">#REF!</definedName>
    <definedName name="\AUTOEXEC">#REF!</definedName>
    <definedName name="\k" localSheetId="21">#REF!</definedName>
    <definedName name="\k">#REF!</definedName>
    <definedName name="\m" localSheetId="21">#REF!</definedName>
    <definedName name="\m">#REF!</definedName>
    <definedName name="\m1" localSheetId="21">#REF!</definedName>
    <definedName name="\m1">#REF!</definedName>
    <definedName name="\n" localSheetId="21">#REF!</definedName>
    <definedName name="\n">#REF!</definedName>
    <definedName name="\s" localSheetId="21">#REF!</definedName>
    <definedName name="\s">#REF!</definedName>
    <definedName name="\z" localSheetId="21">#REF!</definedName>
    <definedName name="\z">#REF!</definedName>
    <definedName name="________________a2" localSheetId="21">#REF!</definedName>
    <definedName name="________________a2">#REF!</definedName>
    <definedName name="_______________a2" localSheetId="21">#REF!</definedName>
    <definedName name="_______________a2">#REF!</definedName>
    <definedName name="______________a2" localSheetId="21">#REF!</definedName>
    <definedName name="______________a2">#REF!</definedName>
    <definedName name="_____________a2" localSheetId="21">#REF!</definedName>
    <definedName name="_____________a2">#REF!</definedName>
    <definedName name="____________a2" localSheetId="21">#REF!</definedName>
    <definedName name="____________a2">#REF!</definedName>
    <definedName name="___________a2" localSheetId="21">#REF!</definedName>
    <definedName name="___________a2">#REF!</definedName>
    <definedName name="__________a2" localSheetId="21">#REF!</definedName>
    <definedName name="__________a2">#REF!</definedName>
    <definedName name="_________a2" localSheetId="21">#REF!</definedName>
    <definedName name="_________a2">#REF!</definedName>
    <definedName name="________a2" localSheetId="21">#REF!</definedName>
    <definedName name="________a2">#REF!</definedName>
    <definedName name="_______a2" localSheetId="21">#REF!</definedName>
    <definedName name="_______a2">#REF!</definedName>
    <definedName name="______a2" localSheetId="21">#REF!</definedName>
    <definedName name="______a2">#REF!</definedName>
    <definedName name="_____a2" localSheetId="21">#REF!</definedName>
    <definedName name="_____a2">#REF!</definedName>
    <definedName name="_____A65560" localSheetId="21">[1]График!#REF!</definedName>
    <definedName name="_____A65560">[1]График!#REF!</definedName>
    <definedName name="____a2" localSheetId="21">#REF!</definedName>
    <definedName name="____a2" localSheetId="2">#REF!</definedName>
    <definedName name="____a2">#REF!</definedName>
    <definedName name="____A65560" localSheetId="21">[1]График!#REF!</definedName>
    <definedName name="____A65560" localSheetId="2">[1]График!#REF!</definedName>
    <definedName name="____A65560">[1]График!#REF!</definedName>
    <definedName name="____E65560" localSheetId="21">[1]График!#REF!</definedName>
    <definedName name="____E65560">[1]График!#REF!</definedName>
    <definedName name="___a2" localSheetId="21">#REF!</definedName>
    <definedName name="___a2" localSheetId="2">#REF!</definedName>
    <definedName name="___a2">#REF!</definedName>
    <definedName name="___A65560" localSheetId="21">[1]График!#REF!</definedName>
    <definedName name="___A65560" localSheetId="2">[1]График!#REF!</definedName>
    <definedName name="___A65560">[1]График!#REF!</definedName>
    <definedName name="___E65560" localSheetId="21">[1]График!#REF!</definedName>
    <definedName name="___E65560">[1]График!#REF!</definedName>
    <definedName name="__a2" localSheetId="21">#REF!</definedName>
    <definedName name="__a2" localSheetId="2">#REF!</definedName>
    <definedName name="__a2">#REF!</definedName>
    <definedName name="__A65560" localSheetId="21">[1]График!#REF!</definedName>
    <definedName name="__A65560" localSheetId="2">[1]График!#REF!</definedName>
    <definedName name="__A65560">[1]График!#REF!</definedName>
    <definedName name="__E65560" localSheetId="21">[1]График!#REF!</definedName>
    <definedName name="__E65560">[1]График!#REF!</definedName>
    <definedName name="__xlfn.BAHTTEXT" hidden="1">#NAME?</definedName>
    <definedName name="_1Excel_BuiltIn_Print_Area_2_1" localSheetId="21">#REF!</definedName>
    <definedName name="_1Excel_BuiltIn_Print_Area_2_1" localSheetId="2">#REF!</definedName>
    <definedName name="_1Excel_BuiltIn_Print_Area_2_1">#REF!</definedName>
    <definedName name="_2Excel_BuiltIn_Print_Area_2_1" localSheetId="21">#REF!</definedName>
    <definedName name="_2Excel_BuiltIn_Print_Area_2_1">#REF!</definedName>
    <definedName name="_a2" localSheetId="21">#REF!</definedName>
    <definedName name="_a2">#REF!</definedName>
    <definedName name="_A65560" localSheetId="21">[1]График!#REF!</definedName>
    <definedName name="_A65560">[1]График!#REF!</definedName>
    <definedName name="_AUTOEXEC" localSheetId="21">#REF!</definedName>
    <definedName name="_AUTOEXEC" localSheetId="2">#REF!</definedName>
    <definedName name="_AUTOEXEC">#REF!</definedName>
    <definedName name="_AUTOEXEC___0" localSheetId="21">#REF!</definedName>
    <definedName name="_AUTOEXEC___0">#REF!</definedName>
    <definedName name="_AUTOEXEC___1" localSheetId="21">#REF!</definedName>
    <definedName name="_AUTOEXEC___1">#REF!</definedName>
    <definedName name="_AUTOEXEC___8" localSheetId="21">#REF!</definedName>
    <definedName name="_AUTOEXEC___8">#REF!</definedName>
    <definedName name="_AUTOEXEC___9" localSheetId="21">#REF!</definedName>
    <definedName name="_AUTOEXEC___9">#REF!</definedName>
    <definedName name="_E65560" localSheetId="21">[1]График!#REF!</definedName>
    <definedName name="_E65560">[1]График!#REF!</definedName>
    <definedName name="_k" localSheetId="21">#REF!</definedName>
    <definedName name="_k" localSheetId="2">#REF!</definedName>
    <definedName name="_k">#REF!</definedName>
    <definedName name="_k___0" localSheetId="21">#REF!</definedName>
    <definedName name="_k___0">#REF!</definedName>
    <definedName name="_k___1" localSheetId="21">#REF!</definedName>
    <definedName name="_k___1">#REF!</definedName>
    <definedName name="_k___8" localSheetId="21">#REF!</definedName>
    <definedName name="_k___8">#REF!</definedName>
    <definedName name="_k___9" localSheetId="21">#REF!</definedName>
    <definedName name="_k___9">#REF!</definedName>
    <definedName name="_m" localSheetId="21">#REF!</definedName>
    <definedName name="_m">#REF!</definedName>
    <definedName name="_m___0" localSheetId="21">#REF!</definedName>
    <definedName name="_m___0">#REF!</definedName>
    <definedName name="_m___1" localSheetId="21">#REF!</definedName>
    <definedName name="_m___1">#REF!</definedName>
    <definedName name="_m___8" localSheetId="21">#REF!</definedName>
    <definedName name="_m___8">#REF!</definedName>
    <definedName name="_m___9" localSheetId="21">#REF!</definedName>
    <definedName name="_m___9">#REF!</definedName>
    <definedName name="_s" localSheetId="21">#REF!</definedName>
    <definedName name="_s">#REF!</definedName>
    <definedName name="_s___0" localSheetId="21">#REF!</definedName>
    <definedName name="_s___0">#REF!</definedName>
    <definedName name="_s___1" localSheetId="21">#REF!</definedName>
    <definedName name="_s___1">#REF!</definedName>
    <definedName name="_s___8" localSheetId="21">#REF!</definedName>
    <definedName name="_s___8">#REF!</definedName>
    <definedName name="_s___9" localSheetId="21">#REF!</definedName>
    <definedName name="_s___9">#REF!</definedName>
    <definedName name="_Sum1" localSheetId="21">#REF!</definedName>
    <definedName name="_Sum1">#REF!</definedName>
    <definedName name="_Sum2" localSheetId="21">#REF!</definedName>
    <definedName name="_Sum2">#REF!</definedName>
    <definedName name="_sum3" localSheetId="21">#REF!</definedName>
    <definedName name="_sum3">#REF!</definedName>
    <definedName name="_z" localSheetId="21">#REF!</definedName>
    <definedName name="_z">#REF!</definedName>
    <definedName name="_z___0" localSheetId="21">#REF!</definedName>
    <definedName name="_z___0">#REF!</definedName>
    <definedName name="_z___1" localSheetId="21">#REF!</definedName>
    <definedName name="_z___1">#REF!</definedName>
    <definedName name="_z___8" localSheetId="21">#REF!</definedName>
    <definedName name="_z___8">#REF!</definedName>
    <definedName name="_z___9" localSheetId="21">#REF!</definedName>
    <definedName name="_z___9">#REF!</definedName>
    <definedName name="A" localSheetId="21">#REF!</definedName>
    <definedName name="A">#REF!</definedName>
    <definedName name="a36_" localSheetId="21">#REF!</definedName>
    <definedName name="a36_">#REF!</definedName>
    <definedName name="aa" localSheetId="20">{0,"рублей";1,"рубль";2,"рубля";5,"рублей"}</definedName>
    <definedName name="aa" localSheetId="22">{0,"рублей";1,"рубль";2,"рубля";5,"рублей"}</definedName>
    <definedName name="aa" localSheetId="21">{0,"рублей";1,"рубль";2,"рубля";5,"рублей"}</definedName>
    <definedName name="aa" localSheetId="2">{0,"рублей";1,"рубль";2,"рубля";5,"рублей"}</definedName>
    <definedName name="aa">{0,"рублей";1,"рубль";2,"рубля";5,"рублей"}</definedName>
    <definedName name="BN" localSheetId="21">[2]мсн!#REF!</definedName>
    <definedName name="BN" localSheetId="3">[2]мсн!#REF!</definedName>
    <definedName name="BN" localSheetId="4">[2]мсн!#REF!</definedName>
    <definedName name="BN">[2]мсн!#REF!</definedName>
    <definedName name="BNNN" localSheetId="21">[2]мсн!#REF!</definedName>
    <definedName name="BNNN" localSheetId="3">[2]мсн!#REF!</definedName>
    <definedName name="BNNN" localSheetId="4">[2]мсн!#REF!</definedName>
    <definedName name="BNNN">[2]мсн!#REF!</definedName>
    <definedName name="cddd" localSheetId="20">{0,"рублей";1,"рубль";2,"рубля";5,"рублей"}</definedName>
    <definedName name="cddd" localSheetId="22">{0,"рублей";1,"рубль";2,"рубля";5,"рублей"}</definedName>
    <definedName name="cddd" localSheetId="21">{0,"рублей";1,"рубль";2,"рубля";5,"рублей"}</definedName>
    <definedName name="cddd" localSheetId="2">{0,"рублей";1,"рубль";2,"рубля";5,"рублей"}</definedName>
    <definedName name="cddd">{0,"рублей";1,"рубль";2,"рубля";5,"рублей"}</definedName>
    <definedName name="CnfName" localSheetId="21">[3]Лист1!#REF!</definedName>
    <definedName name="CnfName">[3]Лист1!#REF!</definedName>
    <definedName name="CnfName_1" localSheetId="21">[3]Обновление!#REF!</definedName>
    <definedName name="CnfName_1">[3]Обновление!#REF!</definedName>
    <definedName name="ConfName" localSheetId="21">[3]Лист1!#REF!</definedName>
    <definedName name="ConfName">[3]Лист1!#REF!</definedName>
    <definedName name="ConfName_1" localSheetId="21">[3]Обновление!#REF!</definedName>
    <definedName name="ConfName_1">[3]Обновление!#REF!</definedName>
    <definedName name="DateColJournal" localSheetId="21">#REF!</definedName>
    <definedName name="DateColJournal" localSheetId="2">#REF!</definedName>
    <definedName name="DateColJournal">#REF!</definedName>
    <definedName name="dck" localSheetId="21">[4]топография!#REF!</definedName>
    <definedName name="dck" localSheetId="2">[4]топография!#REF!</definedName>
    <definedName name="dck">[4]топография!#REF!</definedName>
    <definedName name="dddd" localSheetId="21">[2]мсн!#REF!</definedName>
    <definedName name="dddd" localSheetId="3">[2]мсн!#REF!</definedName>
    <definedName name="dddd" localSheetId="4">[2]мсн!#REF!</definedName>
    <definedName name="dddd">[2]мсн!#REF!</definedName>
    <definedName name="discont" localSheetId="21">#REF!</definedName>
    <definedName name="discont" localSheetId="2">#REF!</definedName>
    <definedName name="discont">#REF!</definedName>
    <definedName name="DM" localSheetId="21">#REF!</definedName>
    <definedName name="DM">#REF!</definedName>
    <definedName name="dsdsds" localSheetId="20">#REF!</definedName>
    <definedName name="dsdsds" localSheetId="22">#REF!</definedName>
    <definedName name="dsdsds" localSheetId="19">#REF!</definedName>
    <definedName name="dsdsds" localSheetId="21">#REF!</definedName>
    <definedName name="dsdsds" localSheetId="3">#REF!</definedName>
    <definedName name="dsdsds" localSheetId="4">#REF!</definedName>
    <definedName name="dsdsds">#REF!</definedName>
    <definedName name="eeeeeerr" localSheetId="20">#REF!</definedName>
    <definedName name="eeeeeerr" localSheetId="22">#REF!</definedName>
    <definedName name="eeeeeerr" localSheetId="19">#REF!</definedName>
    <definedName name="eeeeeerr" localSheetId="21">#REF!</definedName>
    <definedName name="eeeeeerr" localSheetId="3">#REF!</definedName>
    <definedName name="eeeeeerr" localSheetId="4">#REF!</definedName>
    <definedName name="eeeeeerr">#REF!</definedName>
    <definedName name="EILName" localSheetId="21">[3]Лист1!#REF!</definedName>
    <definedName name="EILName">[3]Лист1!#REF!</definedName>
    <definedName name="EILName_1" localSheetId="21">[3]Обновление!#REF!</definedName>
    <definedName name="EILName_1">[3]Обновление!#REF!</definedName>
    <definedName name="Excel_BuiltIn_Database" localSheetId="21">#REF!</definedName>
    <definedName name="Excel_BuiltIn_Database" localSheetId="2">#REF!</definedName>
    <definedName name="Excel_BuiltIn_Database">#REF!</definedName>
    <definedName name="Excel_BuiltIn_Print_Area_1" localSheetId="21">#REF!</definedName>
    <definedName name="Excel_BuiltIn_Print_Area_1">#REF!</definedName>
    <definedName name="Excel_BuiltIn_Print_Area_12">"$#ССЫЛ!.$A$1:$F$51"</definedName>
    <definedName name="Excel_BuiltIn_Print_Area_13">"$#ССЫЛ!.$A$1:$F$53"</definedName>
    <definedName name="Excel_BuiltIn_Print_Area_2" localSheetId="21">#REF!</definedName>
    <definedName name="Excel_BuiltIn_Print_Area_2" localSheetId="2">#REF!</definedName>
    <definedName name="Excel_BuiltIn_Print_Area_2">#REF!</definedName>
    <definedName name="Excel_BuiltIn_Print_Area_2_1">"$#ССЫЛ!.$A$1:$E$54"</definedName>
    <definedName name="Excel_BuiltIn_Print_Area_3" localSheetId="21">#REF!</definedName>
    <definedName name="Excel_BuiltIn_Print_Area_3" localSheetId="2">#REF!</definedName>
    <definedName name="Excel_BuiltIn_Print_Area_3">#REF!</definedName>
    <definedName name="Excel_BuiltIn_Print_Area_6" localSheetId="21">#REF!</definedName>
    <definedName name="Excel_BuiltIn_Print_Area_6">#REF!</definedName>
    <definedName name="Excel_BuiltIn_Print_Titles_2" localSheetId="21">#REF!</definedName>
    <definedName name="Excel_BuiltIn_Print_Titles_2">#REF!</definedName>
    <definedName name="ffff" localSheetId="20">#REF!</definedName>
    <definedName name="ffff" localSheetId="22">#REF!</definedName>
    <definedName name="ffff" localSheetId="19">#REF!</definedName>
    <definedName name="ffff" localSheetId="21">#REF!</definedName>
    <definedName name="ffff" localSheetId="3">#REF!</definedName>
    <definedName name="ffff" localSheetId="4">#REF!</definedName>
    <definedName name="ffff">#REF!</definedName>
    <definedName name="G_S" localSheetId="20">#REF!</definedName>
    <definedName name="G_S" localSheetId="22">#REF!</definedName>
    <definedName name="G_S" localSheetId="19">#REF!</definedName>
    <definedName name="G_S" localSheetId="21">#REF!</definedName>
    <definedName name="G_S" localSheetId="3">#REF!</definedName>
    <definedName name="G_S" localSheetId="4">#REF!</definedName>
    <definedName name="G_S">#REF!</definedName>
    <definedName name="G_s_" localSheetId="20">#REF!</definedName>
    <definedName name="G_s_" localSheetId="22">#REF!</definedName>
    <definedName name="G_s_" localSheetId="19">#REF!</definedName>
    <definedName name="G_s_" localSheetId="21">#REF!</definedName>
    <definedName name="G_s_" localSheetId="3">#REF!</definedName>
    <definedName name="G_s_" localSheetId="4">#REF!</definedName>
    <definedName name="G_s_">#REF!</definedName>
    <definedName name="G_s_s" localSheetId="20">#REF!</definedName>
    <definedName name="G_s_s" localSheetId="22">#REF!</definedName>
    <definedName name="G_s_s" localSheetId="19">#REF!</definedName>
    <definedName name="G_s_s" localSheetId="21">#REF!</definedName>
    <definedName name="G_s_s" localSheetId="3">#REF!</definedName>
    <definedName name="G_s_s" localSheetId="4">#REF!</definedName>
    <definedName name="G_s_s">#REF!</definedName>
    <definedName name="GS" localSheetId="20">#REF!</definedName>
    <definedName name="GS" localSheetId="22">#REF!</definedName>
    <definedName name="GS" localSheetId="19">#REF!</definedName>
    <definedName name="GS" localSheetId="21">#REF!</definedName>
    <definedName name="GS" localSheetId="3">#REF!</definedName>
    <definedName name="GS" localSheetId="4">#REF!</definedName>
    <definedName name="GS">#REF!</definedName>
    <definedName name="GS_" localSheetId="20">#REF!</definedName>
    <definedName name="GS_" localSheetId="22">#REF!</definedName>
    <definedName name="GS_" localSheetId="19">#REF!</definedName>
    <definedName name="GS_" localSheetId="21">#REF!</definedName>
    <definedName name="GS_" localSheetId="3">#REF!</definedName>
    <definedName name="GS_" localSheetId="4">#REF!</definedName>
    <definedName name="GS_">#REF!</definedName>
    <definedName name="Header1" localSheetId="21" hidden="1">IF(COUNTA(#REF!)=0,0,INDEX(#REF!,MATCH(ROW(#REF!),#REF!,TRUE)))+1</definedName>
    <definedName name="Header1" localSheetId="2" hidden="1">IF(COUNTA(#REF!)=0,0,INDEX(#REF!,MATCH(ROW(#REF!),#REF!,TRUE)))+1</definedName>
    <definedName name="Header1" hidden="1">IF(COUNTA(#REF!)=0,0,INDEX(#REF!,MATCH(ROW(#REF!),#REF!,TRUE)))+1</definedName>
    <definedName name="Header2" localSheetId="20" hidden="1">[0]!Header1-1 &amp; "." &amp; MAX(1,COUNTA(INDEX(#REF!,MATCH([0]!Header1-1,#REF!,FALSE)):#REF!))</definedName>
    <definedName name="Header2" localSheetId="22" hidden="1">[0]!Header1-1 &amp; "." &amp; MAX(1,COUNTA(INDEX(#REF!,MATCH([0]!Header1-1,#REF!,FALSE)):#REF!))</definedName>
    <definedName name="Header2" localSheetId="21" hidden="1">'СРЗУ КТП'!Header1-1 &amp; "." &amp; MAX(1,COUNTA(INDEX(#REF!,MATCH('СРЗУ КТП'!Header1-1,#REF!,FALSE)):#REF!))</definedName>
    <definedName name="Header2" localSheetId="2" hidden="1">'т3 КТП 2х250'!Header1-1 &amp; "." &amp; MAX(1,COUNTA(INDEX(#REF!,MATCH('т3 КТП 2х250'!Header1-1,#REF!,FALSE)):#REF!))</definedName>
    <definedName name="Header2" hidden="1">[0]!Header1-1 &amp; "." &amp; MAX(1,COUNTA(INDEX(#REF!,MATCH([0]!Header1-1,#REF!,FALSE)):#REF!))</definedName>
    <definedName name="hhhhhhhhhhh" localSheetId="21">#REF!</definedName>
    <definedName name="hhhhhhhhhhh" localSheetId="2">#REF!</definedName>
    <definedName name="hhhhhhhhhhh">#REF!</definedName>
    <definedName name="hj">#REF!</definedName>
    <definedName name="hPriceRange" localSheetId="21">[3]Лист1!#REF!</definedName>
    <definedName name="hPriceRange" localSheetId="2">[3]Лист1!#REF!</definedName>
    <definedName name="hPriceRange">[3]Лист1!#REF!</definedName>
    <definedName name="hPriceRange_1" localSheetId="21">[3]Цена!#REF!</definedName>
    <definedName name="hPriceRange_1" localSheetId="2">[3]Цена!#REF!</definedName>
    <definedName name="hPriceRange_1">[3]Цена!#REF!</definedName>
    <definedName name="idPriceColumn" localSheetId="21">[3]Лист1!#REF!</definedName>
    <definedName name="idPriceColumn">[3]Лист1!#REF!</definedName>
    <definedName name="idPriceColumn_1" localSheetId="21">[3]Цена!#REF!</definedName>
    <definedName name="idPriceColumn_1">[3]Цена!#REF!</definedName>
    <definedName name="infl" localSheetId="21">[5]ПДР!#REF!</definedName>
    <definedName name="infl">[5]ПДР!#REF!</definedName>
    <definedName name="Itog" localSheetId="21">#REF!</definedName>
    <definedName name="Itog" localSheetId="2">#REF!</definedName>
    <definedName name="Itog">#REF!</definedName>
    <definedName name="jlkjklj" localSheetId="20">#REF!</definedName>
    <definedName name="jlkjklj" localSheetId="22">#REF!</definedName>
    <definedName name="jlkjklj" localSheetId="19">#REF!</definedName>
    <definedName name="jlkjklj" localSheetId="21">#REF!</definedName>
    <definedName name="jlkjklj" localSheetId="3">#REF!</definedName>
    <definedName name="jlkjklj" localSheetId="4">#REF!</definedName>
    <definedName name="jlkjklj">#REF!</definedName>
    <definedName name="kp" localSheetId="21">[5]ПДР!#REF!</definedName>
    <definedName name="kp">[5]ПДР!#REF!</definedName>
    <definedName name="Language">[6]Финплан!$J$1</definedName>
    <definedName name="mau" localSheetId="21">#REF!</definedName>
    <definedName name="mau" localSheetId="2">#REF!</definedName>
    <definedName name="mau">#REF!</definedName>
    <definedName name="max" localSheetId="21">#REF!</definedName>
    <definedName name="max">#REF!</definedName>
    <definedName name="med" localSheetId="21">#REF!</definedName>
    <definedName name="med">#REF!</definedName>
    <definedName name="min" localSheetId="21">#REF!</definedName>
    <definedName name="min">#REF!</definedName>
    <definedName name="mmmm" localSheetId="20">#REF!</definedName>
    <definedName name="mmmm" localSheetId="22">#REF!</definedName>
    <definedName name="mmmm" localSheetId="19">#REF!</definedName>
    <definedName name="mmmm" localSheetId="21">#REF!</definedName>
    <definedName name="mmmm" localSheetId="3">#REF!</definedName>
    <definedName name="mmmm" localSheetId="4">#REF!</definedName>
    <definedName name="mmmm">#REF!</definedName>
    <definedName name="n_1" localSheetId="20">{"","одинz","дваz","триz","четыреz","пятьz","шестьz","семьz","восемьz","девятьz"}</definedName>
    <definedName name="n_1" localSheetId="22">{"","одинz","дваz","триz","четыреz","пятьz","шестьz","семьz","восемьz","девятьz"}</definedName>
    <definedName name="n_1" localSheetId="21">{"","одинz","дваz","триz","четыреz","пятьz","шестьz","семьz","восемьz","девятьz"}</definedName>
    <definedName name="n_1" localSheetId="2">{"","одинz","дваz","триz","четыреz","пятьz","шестьz","семьz","восемьz","девятьz"}</definedName>
    <definedName name="n_1">{"","одинz","дваz","триz","четыреz","пятьz","шестьz","семьz","восемьz","девятьz"}</definedName>
    <definedName name="n_2" localSheetId="20">{"десятьz","одиннадцатьz","двенадцатьz","тринадцатьz","четырнадцатьz","пятнадцатьz","шестнадцатьz","семнадцатьz","восемнадцатьz","девятнадцатьz"}</definedName>
    <definedName name="n_2" localSheetId="22">{"десятьz","одиннадцатьz","двенадцатьz","тринадцатьz","четырнадцатьz","пятнадцатьz","шестнадцатьz","семнадцатьz","восемнадцатьz","девятнадцатьz"}</definedName>
    <definedName name="n_2" localSheetId="21">{"десятьz","одиннадцатьz","двенадцатьz","тринадцатьz","четырнадцатьz","пятнадцатьz","шестнадцатьz","семнадцатьz","восемнадцатьz","девятнадцатьz"}</definedName>
    <definedName name="n_2" localSheetId="2">{"десятьz","одиннадцатьz","двенадцатьz","тринадцатьz","четырнадцатьz","пятнадцатьz","шестнадцатьz","семнадцатьz","восемнадцатьz","девятнадцатьz"}</definedName>
    <definedName name="n_2">{"десятьz","одиннадцатьz","двенадцатьz","тринадцатьz","четырнадцатьz","пятнадцатьz","шестнадцатьz","семнадцатьz","восемнадцатьz","девятнадцатьz"}</definedName>
    <definedName name="n_3" localSheetId="20">{"";1;"двадцатьz";"тридцатьz";"сорокz";"пятьдесятz";"шестьдесятz";"семьдесятz";"восемьдесятz";"девяностоz"}</definedName>
    <definedName name="n_3" localSheetId="22">{"";1;"двадцатьz";"тридцатьz";"сорокz";"пятьдесятz";"шестьдесятz";"семьдесятz";"восемьдесятz";"девяностоz"}</definedName>
    <definedName name="n_3" localSheetId="21">{"";1;"двадцатьz";"тридцатьz";"сорокz";"пятьдесятz";"шестьдесятz";"семьдесятz";"восемьдесятz";"девяностоz"}</definedName>
    <definedName name="n_3" localSheetId="2">{"";1;"двадцатьz";"тридцатьz";"сорокz";"пятьдесятz";"шестьдесятz";"семьдесятz";"восемьдесятz";"девяностоz"}</definedName>
    <definedName name="n_3">{"";1;"двадцатьz";"тридцатьz";"сорокz";"пятьдесятz";"шестьдесятz";"семьдесятz";"восемьдесятz";"девяностоz"}</definedName>
    <definedName name="n_4" localSheetId="20">{"","стоz","двестиz","тристаz","четырестаz","пятьсотz","шестьсотz","семьсотz","восемьсотz","девятьсотz"}</definedName>
    <definedName name="n_4" localSheetId="22">{"","стоz","двестиz","тристаz","четырестаz","пятьсотz","шестьсотz","семьсотz","восемьсотz","девятьсотz"}</definedName>
    <definedName name="n_4" localSheetId="21">{"","стоz","двестиz","тристаz","четырестаz","пятьсотz","шестьсотz","семьсотz","восемьсотz","девятьсотz"}</definedName>
    <definedName name="n_4" localSheetId="2">{"","стоz","двестиz","тристаz","четырестаz","пятьсотz","шестьсотz","семьсотz","восемьсотz","девятьсотz"}</definedName>
    <definedName name="n_4">{"","стоz","двестиz","тристаz","четырестаz","пятьсотz","шестьсотz","семьсотz","восемьсотz","девятьсотz"}</definedName>
    <definedName name="n_5" localSheetId="20">{"","однаz","двеz","триz","четыреz","пятьz","шестьz","семьz","восемьz","девятьz"}</definedName>
    <definedName name="n_5" localSheetId="22">{"","однаz","двеz","триz","четыреz","пятьz","шестьz","семьz","восемьz","девятьz"}</definedName>
    <definedName name="n_5" localSheetId="21">{"","однаz","двеz","триz","четыреz","пятьz","шестьz","семьz","восемьz","девятьz"}</definedName>
    <definedName name="n_5" localSheetId="2">{"","однаz","двеz","триz","четыреz","пятьz","шестьz","семьz","восемьz","девятьz"}</definedName>
    <definedName name="n_5">{"","однаz","двеz","триz","четыреz","пятьz","шестьz","семьz","восемьz","девятьz"}</definedName>
    <definedName name="n0">"000000000000"&amp;MID(1/2,2,1)&amp;"0#####"</definedName>
    <definedName name="n0x" localSheetId="20">IF('ИИ КТП'!n_3=1,'ИИ КТП'!n_2,'ИИ КТП'!n_3&amp;'ИИ КТП'!n_1)</definedName>
    <definedName name="n0x" localSheetId="22">IF('ОЗ ТП'!n_3=1,'ОЗ ТП'!n_2,'ОЗ ТП'!n_3&amp;'ОЗ ТП'!n_1)</definedName>
    <definedName name="n0x" localSheetId="21">IF('СРЗУ КТП'!n_3=1,'СРЗУ КТП'!n_2,'СРЗУ КТП'!n_3&amp;'СРЗУ КТП'!n_1)</definedName>
    <definedName name="n0x" localSheetId="2">IF('т3 КТП 2х250'!n_3=1,'т3 КТП 2х250'!n_2,'т3 КТП 2х250'!n_3&amp;'т3 КТП 2х250'!n_1)</definedName>
    <definedName name="n0x">IF(n_3=1,n_2,n_3&amp;n_1)</definedName>
    <definedName name="n1x" localSheetId="20">IF('ИИ КТП'!n_3=1,'ИИ КТП'!n_2,'ИИ КТП'!n_3&amp;'ИИ КТП'!n_5)</definedName>
    <definedName name="n1x" localSheetId="22">IF('ОЗ ТП'!n_3=1,'ОЗ ТП'!n_2,'ОЗ ТП'!n_3&amp;'ОЗ ТП'!n_5)</definedName>
    <definedName name="n1x" localSheetId="21">IF('СРЗУ КТП'!n_3=1,'СРЗУ КТП'!n_2,'СРЗУ КТП'!n_3&amp;'СРЗУ КТП'!n_5)</definedName>
    <definedName name="n1x" localSheetId="2">IF('т3 КТП 2х250'!n_3=1,'т3 КТП 2х250'!n_2,'т3 КТП 2х250'!n_3&amp;'т3 КТП 2х250'!n_5)</definedName>
    <definedName name="n1x">IF(n_3=1,n_2,n_3&amp;n_5)</definedName>
    <definedName name="Nalog" localSheetId="21">#REF!</definedName>
    <definedName name="Nalog" localSheetId="2">#REF!</definedName>
    <definedName name="Nalog">#REF!</definedName>
    <definedName name="nsx" localSheetId="20">{0,"тысяч ";1,"тысяча ";2,"тысячи ";5,"тысяч "}</definedName>
    <definedName name="nsx" localSheetId="22">{0,"тысяч ";1,"тысяча ";2,"тысячи ";5,"тысяч "}</definedName>
    <definedName name="nsx" localSheetId="21">{0,"тысяч ";1,"тысяча ";2,"тысячи ";5,"тысяч "}</definedName>
    <definedName name="nsx" localSheetId="2">{0,"тысяч ";1,"тысяча ";2,"тысячи ";5,"тысяч "}</definedName>
    <definedName name="nsx">{0,"тысяч ";1,"тысяча ";2,"тысячи ";5,"тысяч "}</definedName>
    <definedName name="NumColJournal" localSheetId="21">#REF!</definedName>
    <definedName name="NumColJournal" localSheetId="2">#REF!</definedName>
    <definedName name="NumColJournal">#REF!</definedName>
    <definedName name="Obj" localSheetId="20">#REF!</definedName>
    <definedName name="Obj" localSheetId="22">#REF!</definedName>
    <definedName name="Obj" localSheetId="19">#REF!</definedName>
    <definedName name="Obj" localSheetId="21">#REF!</definedName>
    <definedName name="Obj" localSheetId="3">#REF!</definedName>
    <definedName name="Obj" localSheetId="4">#REF!</definedName>
    <definedName name="Obj">#REF!</definedName>
    <definedName name="OELName" localSheetId="21">[3]Лист1!#REF!</definedName>
    <definedName name="OELName">[3]Лист1!#REF!</definedName>
    <definedName name="OELName_1" localSheetId="21">[3]Обновление!#REF!</definedName>
    <definedName name="OELName_1">[3]Обновление!#REF!</definedName>
    <definedName name="OPLName" localSheetId="21">[3]Лист1!#REF!</definedName>
    <definedName name="OPLName">[3]Лист1!#REF!</definedName>
    <definedName name="OPLName_1" localSheetId="21">[3]Обновление!#REF!</definedName>
    <definedName name="OPLName_1">[3]Обновление!#REF!</definedName>
    <definedName name="p" localSheetId="21">[3]Лист1!#REF!</definedName>
    <definedName name="p">[3]Лист1!#REF!</definedName>
    <definedName name="p_1" localSheetId="21">[3]Product!#REF!</definedName>
    <definedName name="p_1">[3]Product!#REF!</definedName>
    <definedName name="PriceRange" localSheetId="21">[3]Лист1!#REF!</definedName>
    <definedName name="PriceRange">[3]Лист1!#REF!</definedName>
    <definedName name="PriceRange_1" localSheetId="21">[3]Цена!#REF!</definedName>
    <definedName name="PriceRange_1">[3]Цена!#REF!</definedName>
    <definedName name="Print_Area" localSheetId="21">#REF!</definedName>
    <definedName name="Print_Area" localSheetId="2">#REF!</definedName>
    <definedName name="Print_Area">#REF!</definedName>
    <definedName name="propis" localSheetId="21">#REF!</definedName>
    <definedName name="propis">#REF!</definedName>
    <definedName name="propis_ru" localSheetId="20">PROPER(LEFT(INDEX('ИИ КТП'!сот,MOD(TRUNC('[7]Сводник 2012г'!XFD1/10^8),10)+1)&amp;IF(MOD(TRUNC('[7]Сводник 2012г'!XFD1/10^7),10)=1,INDEX('ИИ КТП'!дцать,MOD(TRUNC('[7]Сводник 2012г'!XFD1/10^6),10)+1),INDEX('ИИ КТП'!дес,MOD(TRUNC('[7]Сводник 2012г'!XFD1/10^7),10)))&amp;IF(MOD(TRUNC('[7]Сводник 2012г'!XFD1/10^7),10)&lt;&gt;1,INDEX('ИИ КТП'!ед,MOD(TRUNC('[7]Сводник 2012г'!XFD1/10^6),10)+1),"")&amp;IF(MOD(TRUNC('[7]Сводник 2012г'!XFD1/10^6),1000),IF(MOD(TRUNC('[7]Сводник 2012г'!XFD1/10^7),10)=1,"миллионов ",VLOOKUP(MOD(TRUNC('[7]Сводник 2012г'!XFD1/10^6),10),'ИИ КТП'!мил,2)),"")&amp;INDEX('ИИ КТП'!сот,MOD(TRUNC('[7]Сводник 2012г'!XFD1/10^5),10)+1)&amp;IF(MOD(TRUNC('[7]Сводник 2012г'!XFD1/10^4),10)=1,INDEX('ИИ КТП'!дцать,MOD(TRUNC('[7]Сводник 2012г'!XFD1/10^3),10)+1),INDEX('ИИ КТП'!дес,MOD(TRUNC('[7]Сводник 2012г'!XFD1/10^4),10)))&amp;IF(MOD(TRUNC('[7]Сводник 2012г'!XFD1/10^4),10)&lt;&gt;1,INDEX('ИИ КТП'!ед,MOD(TRUNC('[7]Сводник 2012г'!XFD1/1000),10)+1),"")&amp;IF(MOD(TRUNC('[7]Сводник 2012г'!XFD1/1000),1000),IF(MOD(TRUNC('[7]Сводник 2012г'!XFD1/10^4),10)=1,"тысяч ",VLOOKUP(MOD(TRUNC('[7]Сводник 2012г'!XFD1/1000),10),'ИИ КТП'!тыс,2)),"")&amp;INDEX('ИИ КТП'!сот,MOD(TRUNC('[7]Сводник 2012г'!XFD1/100),10)+1)&amp;IF(MOD(TRUNC('[7]Сводник 2012г'!XFD1/10),10)=1,INDEX('ИИ КТП'!дцать,MOD(TRUNC('[7]Сводник 2012г'!XFD1),10)+1),INDEX('ИИ КТП'!дес,MOD(TRUNC('[7]Сводник 2012г'!XFD1/10),10)))&amp;IF(TRUNC('[7]Сводник 2012г'!XFD1)=0,"ноль ",IF(MOD(TRUNC('[7]Сводник 2012г'!XFD1/10),10)&lt;&gt;1,INDEX('ИИ КТП'!ед,MOD(TRUNC('[7]Сводник 2012г'!XFD1),10)+1),""))&amp;IF(MOD(TRUNC('[7]Сводник 2012г'!XFD1/10),10)=1,"рублей",VLOOKUP(MOD(TRUNC('[7]Сводник 2012г'!XFD1),10),'ИИ КТП'!aa,2))&amp;TEXT(TRUNC(('[7]Сводник 2012г'!XFD1-TRUNC('[7]Сводник 2012г'!XFD1)+0.00001)*100)," 00_ коп.")))&amp;MID(INDEX('ИИ КТП'!сот,MOD(TRUNC('[7]Сводник 2012г'!XFD1/10^8),10)+1)&amp;IF(MOD(TRUNC('[7]Сводник 2012г'!XFD1/10^7),10)=1,INDEX('ИИ КТП'!дцать,MOD(TRUNC('[7]Сводник 2012г'!XFD1/10^6),10)+1),INDEX('ИИ КТП'!дес,MOD(TRUNC('[7]Сводник 2012г'!XFD1/10^7),10)))&amp;IF(MOD(TRUNC('[7]Сводник 2012г'!XFD1/10^7),10)&lt;&gt;1,INDEX('ИИ КТП'!ед,MOD(TRUNC('[7]Сводник 2012г'!XFD1/10^6),10)+1),"")&amp;IF(MOD(TRUNC('[7]Сводник 2012г'!XFD1/10^6),1000),IF(MOD(TRUNC('[7]Сводник 2012г'!XFD1/10^7),10)=1,"миллионов ",VLOOKUP(MOD(TRUNC('[7]Сводник 2012г'!XFD1/10^6),10),'ИИ КТП'!мил,2)),"")&amp;INDEX('ИИ КТП'!сот,MOD(TRUNC('[7]Сводник 2012г'!XFD1/10^5),10)+1)&amp;IF(MOD(TRUNC('[7]Сводник 2012г'!XFD1/10^4),10)=1,INDEX('ИИ КТП'!дцать,MOD(TRUNC('[7]Сводник 2012г'!XFD1/10^3),10)+1),INDEX('ИИ КТП'!дес,MOD(TRUNC('[7]Сводник 2012г'!XFD1/10^4),10)))&amp;IF(MOD(TRUNC('[7]Сводник 2012г'!XFD1/10^4),10)&lt;&gt;1,INDEX('ИИ КТП'!ед,MOD(TRUNC('[7]Сводник 2012г'!XFD1/1000),10)+1),"")&amp;IF(MOD(TRUNC('[7]Сводник 2012г'!XFD1/1000),1000),IF(MOD(TRUNC('[7]Сводник 2012г'!XFD1/10^4),10)=1,"тысяч ",VLOOKUP(MOD(TRUNC('[7]Сводник 2012г'!XFD1/1000),10),'ИИ КТП'!тыс,2)),"")&amp;INDEX('ИИ КТП'!сот,MOD(TRUNC('[7]Сводник 2012г'!XFD1/100),10)+1)&amp;IF(MOD(TRUNC('[7]Сводник 2012г'!XFD1/10),10)=1,INDEX('ИИ КТП'!дцать,MOD(TRUNC('[7]Сводник 2012г'!XFD1),10)+1),INDEX('ИИ КТП'!дес,MOD(TRUNC('[7]Сводник 2012г'!XFD1/10),10)))&amp;IF(TRUNC('[7]Сводник 2012г'!XFD1)=0,"ноль ",IF(MOD(TRUNC('[7]Сводник 2012г'!XFD1/10),10)&lt;&gt;1,INDEX('ИИ КТП'!ед,MOD(TRUNC('[7]Сводник 2012г'!XFD1),10)+1),""))&amp;IF(MOD(TRUNC('[7]Сводник 2012г'!XFD1/10),10)=1,"рублей",VLOOKUP(MOD(TRUNC('[7]Сводник 2012г'!XFD1),10),'ИИ КТП'!aa,2))&amp;TEXT(TRUNC(('[7]Сводник 2012г'!XFD1-TRUNC('[7]Сводник 2012г'!XFD1)+0.00001)*100)," 00_ коп."),2,222)</definedName>
    <definedName name="propis_ru" localSheetId="22">PROPER(LEFT(INDEX('ОЗ ТП'!сот,MOD(TRUNC('[7]Сводник 2012г'!XFD1/10^8),10)+1)&amp;IF(MOD(TRUNC('[7]Сводник 2012г'!XFD1/10^7),10)=1,INDEX('ОЗ ТП'!дцать,MOD(TRUNC('[7]Сводник 2012г'!XFD1/10^6),10)+1),INDEX('ОЗ ТП'!дес,MOD(TRUNC('[7]Сводник 2012г'!XFD1/10^7),10)))&amp;IF(MOD(TRUNC('[7]Сводник 2012г'!XFD1/10^7),10)&lt;&gt;1,INDEX('ОЗ ТП'!ед,MOD(TRUNC('[7]Сводник 2012г'!XFD1/10^6),10)+1),"")&amp;IF(MOD(TRUNC('[7]Сводник 2012г'!XFD1/10^6),1000),IF(MOD(TRUNC('[7]Сводник 2012г'!XFD1/10^7),10)=1,"миллионов ",VLOOKUP(MOD(TRUNC('[7]Сводник 2012г'!XFD1/10^6),10),'ОЗ ТП'!мил,2)),"")&amp;INDEX('ОЗ ТП'!сот,MOD(TRUNC('[7]Сводник 2012г'!XFD1/10^5),10)+1)&amp;IF(MOD(TRUNC('[7]Сводник 2012г'!XFD1/10^4),10)=1,INDEX('ОЗ ТП'!дцать,MOD(TRUNC('[7]Сводник 2012г'!XFD1/10^3),10)+1),INDEX('ОЗ ТП'!дес,MOD(TRUNC('[7]Сводник 2012г'!XFD1/10^4),10)))&amp;IF(MOD(TRUNC('[7]Сводник 2012г'!XFD1/10^4),10)&lt;&gt;1,INDEX('ОЗ ТП'!ед,MOD(TRUNC('[7]Сводник 2012г'!XFD1/1000),10)+1),"")&amp;IF(MOD(TRUNC('[7]Сводник 2012г'!XFD1/1000),1000),IF(MOD(TRUNC('[7]Сводник 2012г'!XFD1/10^4),10)=1,"тысяч ",VLOOKUP(MOD(TRUNC('[7]Сводник 2012г'!XFD1/1000),10),'ОЗ ТП'!тыс,2)),"")&amp;INDEX('ОЗ ТП'!сот,MOD(TRUNC('[7]Сводник 2012г'!XFD1/100),10)+1)&amp;IF(MOD(TRUNC('[7]Сводник 2012г'!XFD1/10),10)=1,INDEX('ОЗ ТП'!дцать,MOD(TRUNC('[7]Сводник 2012г'!XFD1),10)+1),INDEX('ОЗ ТП'!дес,MOD(TRUNC('[7]Сводник 2012г'!XFD1/10),10)))&amp;IF(TRUNC('[7]Сводник 2012г'!XFD1)=0,"ноль ",IF(MOD(TRUNC('[7]Сводник 2012г'!XFD1/10),10)&lt;&gt;1,INDEX('ОЗ ТП'!ед,MOD(TRUNC('[7]Сводник 2012г'!XFD1),10)+1),""))&amp;IF(MOD(TRUNC('[7]Сводник 2012г'!XFD1/10),10)=1,"рублей",VLOOKUP(MOD(TRUNC('[7]Сводник 2012г'!XFD1),10),'ОЗ ТП'!aa,2))&amp;TEXT(TRUNC(('[7]Сводник 2012г'!XFD1-TRUNC('[7]Сводник 2012г'!XFD1)+0.00001)*100)," 00_ коп.")))&amp;MID(INDEX('ОЗ ТП'!сот,MOD(TRUNC('[7]Сводник 2012г'!XFD1/10^8),10)+1)&amp;IF(MOD(TRUNC('[7]Сводник 2012г'!XFD1/10^7),10)=1,INDEX('ОЗ ТП'!дцать,MOD(TRUNC('[7]Сводник 2012г'!XFD1/10^6),10)+1),INDEX('ОЗ ТП'!дес,MOD(TRUNC('[7]Сводник 2012г'!XFD1/10^7),10)))&amp;IF(MOD(TRUNC('[7]Сводник 2012г'!XFD1/10^7),10)&lt;&gt;1,INDEX('ОЗ ТП'!ед,MOD(TRUNC('[7]Сводник 2012г'!XFD1/10^6),10)+1),"")&amp;IF(MOD(TRUNC('[7]Сводник 2012г'!XFD1/10^6),1000),IF(MOD(TRUNC('[7]Сводник 2012г'!XFD1/10^7),10)=1,"миллионов ",VLOOKUP(MOD(TRUNC('[7]Сводник 2012г'!XFD1/10^6),10),'ОЗ ТП'!мил,2)),"")&amp;INDEX('ОЗ ТП'!сот,MOD(TRUNC('[7]Сводник 2012г'!XFD1/10^5),10)+1)&amp;IF(MOD(TRUNC('[7]Сводник 2012г'!XFD1/10^4),10)=1,INDEX('ОЗ ТП'!дцать,MOD(TRUNC('[7]Сводник 2012г'!XFD1/10^3),10)+1),INDEX('ОЗ ТП'!дес,MOD(TRUNC('[7]Сводник 2012г'!XFD1/10^4),10)))&amp;IF(MOD(TRUNC('[7]Сводник 2012г'!XFD1/10^4),10)&lt;&gt;1,INDEX('ОЗ ТП'!ед,MOD(TRUNC('[7]Сводник 2012г'!XFD1/1000),10)+1),"")&amp;IF(MOD(TRUNC('[7]Сводник 2012г'!XFD1/1000),1000),IF(MOD(TRUNC('[7]Сводник 2012г'!XFD1/10^4),10)=1,"тысяч ",VLOOKUP(MOD(TRUNC('[7]Сводник 2012г'!XFD1/1000),10),'ОЗ ТП'!тыс,2)),"")&amp;INDEX('ОЗ ТП'!сот,MOD(TRUNC('[7]Сводник 2012г'!XFD1/100),10)+1)&amp;IF(MOD(TRUNC('[7]Сводник 2012г'!XFD1/10),10)=1,INDEX('ОЗ ТП'!дцать,MOD(TRUNC('[7]Сводник 2012г'!XFD1),10)+1),INDEX('ОЗ ТП'!дес,MOD(TRUNC('[7]Сводник 2012г'!XFD1/10),10)))&amp;IF(TRUNC('[7]Сводник 2012г'!XFD1)=0,"ноль ",IF(MOD(TRUNC('[7]Сводник 2012г'!XFD1/10),10)&lt;&gt;1,INDEX('ОЗ ТП'!ед,MOD(TRUNC('[7]Сводник 2012г'!XFD1),10)+1),""))&amp;IF(MOD(TRUNC('[7]Сводник 2012г'!XFD1/10),10)=1,"рублей",VLOOKUP(MOD(TRUNC('[7]Сводник 2012г'!XFD1),10),'ОЗ ТП'!aa,2))&amp;TEXT(TRUNC(('[7]Сводник 2012г'!XFD1-TRUNC('[7]Сводник 2012г'!XFD1)+0.00001)*100)," 00_ коп."),2,222)</definedName>
    <definedName name="propis_ru" localSheetId="21">PROPER(LEFT(INDEX('СРЗУ КТП'!сот,MOD(TRUNC('[7]Сводник 2012г'!XFD1/10^8),10)+1)&amp;IF(MOD(TRUNC('[7]Сводник 2012г'!XFD1/10^7),10)=1,INDEX('СРЗУ КТП'!дцать,MOD(TRUNC('[7]Сводник 2012г'!XFD1/10^6),10)+1),INDEX('СРЗУ КТП'!дес,MOD(TRUNC('[7]Сводник 2012г'!XFD1/10^7),10)))&amp;IF(MOD(TRUNC('[7]Сводник 2012г'!XFD1/10^7),10)&lt;&gt;1,INDEX('СРЗУ КТП'!ед,MOD(TRUNC('[7]Сводник 2012г'!XFD1/10^6),10)+1),"")&amp;IF(MOD(TRUNC('[7]Сводник 2012г'!XFD1/10^6),1000),IF(MOD(TRUNC('[7]Сводник 2012г'!XFD1/10^7),10)=1,"миллионов ",VLOOKUP(MOD(TRUNC('[7]Сводник 2012г'!XFD1/10^6),10),'СРЗУ КТП'!мил,2)),"")&amp;INDEX('СРЗУ КТП'!сот,MOD(TRUNC('[7]Сводник 2012г'!XFD1/10^5),10)+1)&amp;IF(MOD(TRUNC('[7]Сводник 2012г'!XFD1/10^4),10)=1,INDEX('СРЗУ КТП'!дцать,MOD(TRUNC('[7]Сводник 2012г'!XFD1/10^3),10)+1),INDEX('СРЗУ КТП'!дес,MOD(TRUNC('[7]Сводник 2012г'!XFD1/10^4),10)))&amp;IF(MOD(TRUNC('[7]Сводник 2012г'!XFD1/10^4),10)&lt;&gt;1,INDEX('СРЗУ КТП'!ед,MOD(TRUNC('[7]Сводник 2012г'!XFD1/1000),10)+1),"")&amp;IF(MOD(TRUNC('[7]Сводник 2012г'!XFD1/1000),1000),IF(MOD(TRUNC('[7]Сводник 2012г'!XFD1/10^4),10)=1,"тысяч ",VLOOKUP(MOD(TRUNC('[7]Сводник 2012г'!XFD1/1000),10),'СРЗУ КТП'!тыс,2)),"")&amp;INDEX('СРЗУ КТП'!сот,MOD(TRUNC('[7]Сводник 2012г'!XFD1/100),10)+1)&amp;IF(MOD(TRUNC('[7]Сводник 2012г'!XFD1/10),10)=1,INDEX('СРЗУ КТП'!дцать,MOD(TRUNC('[7]Сводник 2012г'!XFD1),10)+1),INDEX('СРЗУ КТП'!дес,MOD(TRUNC('[7]Сводник 2012г'!XFD1/10),10)))&amp;IF(TRUNC('[7]Сводник 2012г'!XFD1)=0,"ноль ",IF(MOD(TRUNC('[7]Сводник 2012г'!XFD1/10),10)&lt;&gt;1,INDEX('СРЗУ КТП'!ед,MOD(TRUNC('[7]Сводник 2012г'!XFD1),10)+1),""))&amp;IF(MOD(TRUNC('[7]Сводник 2012г'!XFD1/10),10)=1,"рублей",VLOOKUP(MOD(TRUNC('[7]Сводник 2012г'!XFD1),10),'СРЗУ КТП'!aa,2))&amp;TEXT(TRUNC(('[7]Сводник 2012г'!XFD1-TRUNC('[7]Сводник 2012г'!XFD1)+0.00001)*100)," 00_ коп.")))&amp;MID(INDEX('СРЗУ КТП'!сот,MOD(TRUNC('[7]Сводник 2012г'!XFD1/10^8),10)+1)&amp;IF(MOD(TRUNC('[7]Сводник 2012г'!XFD1/10^7),10)=1,INDEX('СРЗУ КТП'!дцать,MOD(TRUNC('[7]Сводник 2012г'!XFD1/10^6),10)+1),INDEX('СРЗУ КТП'!дес,MOD(TRUNC('[7]Сводник 2012г'!XFD1/10^7),10)))&amp;IF(MOD(TRUNC('[7]Сводник 2012г'!XFD1/10^7),10)&lt;&gt;1,INDEX('СРЗУ КТП'!ед,MOD(TRUNC('[7]Сводник 2012г'!XFD1/10^6),10)+1),"")&amp;IF(MOD(TRUNC('[7]Сводник 2012г'!XFD1/10^6),1000),IF(MOD(TRUNC('[7]Сводник 2012г'!XFD1/10^7),10)=1,"миллионов ",VLOOKUP(MOD(TRUNC('[7]Сводник 2012г'!XFD1/10^6),10),'СРЗУ КТП'!мил,2)),"")&amp;INDEX('СРЗУ КТП'!сот,MOD(TRUNC('[7]Сводник 2012г'!XFD1/10^5),10)+1)&amp;IF(MOD(TRUNC('[7]Сводник 2012г'!XFD1/10^4),10)=1,INDEX('СРЗУ КТП'!дцать,MOD(TRUNC('[7]Сводник 2012г'!XFD1/10^3),10)+1),INDEX('СРЗУ КТП'!дес,MOD(TRUNC('[7]Сводник 2012г'!XFD1/10^4),10)))&amp;IF(MOD(TRUNC('[7]Сводник 2012г'!XFD1/10^4),10)&lt;&gt;1,INDEX('СРЗУ КТП'!ед,MOD(TRUNC('[7]Сводник 2012г'!XFD1/1000),10)+1),"")&amp;IF(MOD(TRUNC('[7]Сводник 2012г'!XFD1/1000),1000),IF(MOD(TRUNC('[7]Сводник 2012г'!XFD1/10^4),10)=1,"тысяч ",VLOOKUP(MOD(TRUNC('[7]Сводник 2012г'!XFD1/1000),10),'СРЗУ КТП'!тыс,2)),"")&amp;INDEX('СРЗУ КТП'!сот,MOD(TRUNC('[7]Сводник 2012г'!XFD1/100),10)+1)&amp;IF(MOD(TRUNC('[7]Сводник 2012г'!XFD1/10),10)=1,INDEX('СРЗУ КТП'!дцать,MOD(TRUNC('[7]Сводник 2012г'!XFD1),10)+1),INDEX('СРЗУ КТП'!дес,MOD(TRUNC('[7]Сводник 2012г'!XFD1/10),10)))&amp;IF(TRUNC('[7]Сводник 2012г'!XFD1)=0,"ноль ",IF(MOD(TRUNC('[7]Сводник 2012г'!XFD1/10),10)&lt;&gt;1,INDEX('СРЗУ КТП'!ед,MOD(TRUNC('[7]Сводник 2012г'!XFD1),10)+1),""))&amp;IF(MOD(TRUNC('[7]Сводник 2012г'!XFD1/10),10)=1,"рублей",VLOOKUP(MOD(TRUNC('[7]Сводник 2012г'!XFD1),10),'СРЗУ КТП'!aa,2))&amp;TEXT(TRUNC(('[7]Сводник 2012г'!XFD1-TRUNC('[7]Сводник 2012г'!XFD1)+0.00001)*100)," 00_ коп."),2,222)</definedName>
    <definedName name="propis_ru" localSheetId="2">PROPER(LEFT(INDEX('т3 КТП 2х250'!сот,MOD(TRUNC('[7]Сводник 2012г'!XFD1/10^8),10)+1)&amp;IF(MOD(TRUNC('[7]Сводник 2012г'!XFD1/10^7),10)=1,INDEX('т3 КТП 2х250'!дцать,MOD(TRUNC('[7]Сводник 2012г'!XFD1/10^6),10)+1),INDEX('т3 КТП 2х250'!дес,MOD(TRUNC('[7]Сводник 2012г'!XFD1/10^7),10)))&amp;IF(MOD(TRUNC('[7]Сводник 2012г'!XFD1/10^7),10)&lt;&gt;1,INDEX('т3 КТП 2х250'!ед,MOD(TRUNC('[7]Сводник 2012г'!XFD1/10^6),10)+1),"")&amp;IF(MOD(TRUNC('[7]Сводник 2012г'!XFD1/10^6),1000),IF(MOD(TRUNC('[7]Сводник 2012г'!XFD1/10^7),10)=1,"миллионов ",VLOOKUP(MOD(TRUNC('[7]Сводник 2012г'!XFD1/10^6),10),'т3 КТП 2х250'!мил,2)),"")&amp;INDEX('т3 КТП 2х250'!сот,MOD(TRUNC('[7]Сводник 2012г'!XFD1/10^5),10)+1)&amp;IF(MOD(TRUNC('[7]Сводник 2012г'!XFD1/10^4),10)=1,INDEX('т3 КТП 2х250'!дцать,MOD(TRUNC('[7]Сводник 2012г'!XFD1/10^3),10)+1),INDEX('т3 КТП 2х250'!дес,MOD(TRUNC('[7]Сводник 2012г'!XFD1/10^4),10)))&amp;IF(MOD(TRUNC('[7]Сводник 2012г'!XFD1/10^4),10)&lt;&gt;1,INDEX('т3 КТП 2х250'!ед,MOD(TRUNC('[7]Сводник 2012г'!XFD1/1000),10)+1),"")&amp;IF(MOD(TRUNC('[7]Сводник 2012г'!XFD1/1000),1000),IF(MOD(TRUNC('[7]Сводник 2012г'!XFD1/10^4),10)=1,"тысяч ",VLOOKUP(MOD(TRUNC('[7]Сводник 2012г'!XFD1/1000),10),'т3 КТП 2х250'!тыс,2)),"")&amp;INDEX('т3 КТП 2х250'!сот,MOD(TRUNC('[7]Сводник 2012г'!XFD1/100),10)+1)&amp;IF(MOD(TRUNC('[7]Сводник 2012г'!XFD1/10),10)=1,INDEX('т3 КТП 2х250'!дцать,MOD(TRUNC('[7]Сводник 2012г'!XFD1),10)+1),INDEX('т3 КТП 2х250'!дес,MOD(TRUNC('[7]Сводник 2012г'!XFD1/10),10)))&amp;IF(TRUNC('[7]Сводник 2012г'!XFD1)=0,"ноль ",IF(MOD(TRUNC('[7]Сводник 2012г'!XFD1/10),10)&lt;&gt;1,INDEX('т3 КТП 2х250'!ед,MOD(TRUNC('[7]Сводник 2012г'!XFD1),10)+1),""))&amp;IF(MOD(TRUNC('[7]Сводник 2012г'!XFD1/10),10)=1,"рублей",VLOOKUP(MOD(TRUNC('[7]Сводник 2012г'!XFD1),10),'т3 КТП 2х250'!aa,2))&amp;TEXT(TRUNC(('[7]Сводник 2012г'!XFD1-TRUNC('[7]Сводник 2012г'!XFD1)+0.00001)*100)," 00_ коп.")))&amp;MID(INDEX('т3 КТП 2х250'!сот,MOD(TRUNC('[7]Сводник 2012г'!XFD1/10^8),10)+1)&amp;IF(MOD(TRUNC('[7]Сводник 2012г'!XFD1/10^7),10)=1,INDEX('т3 КТП 2х250'!дцать,MOD(TRUNC('[7]Сводник 2012г'!XFD1/10^6),10)+1),INDEX('т3 КТП 2х250'!дес,MOD(TRUNC('[7]Сводник 2012г'!XFD1/10^7),10)))&amp;IF(MOD(TRUNC('[7]Сводник 2012г'!XFD1/10^7),10)&lt;&gt;1,INDEX('т3 КТП 2х250'!ед,MOD(TRUNC('[7]Сводник 2012г'!XFD1/10^6),10)+1),"")&amp;IF(MOD(TRUNC('[7]Сводник 2012г'!XFD1/10^6),1000),IF(MOD(TRUNC('[7]Сводник 2012г'!XFD1/10^7),10)=1,"миллионов ",VLOOKUP(MOD(TRUNC('[7]Сводник 2012г'!XFD1/10^6),10),'т3 КТП 2х250'!мил,2)),"")&amp;INDEX('т3 КТП 2х250'!сот,MOD(TRUNC('[7]Сводник 2012г'!XFD1/10^5),10)+1)&amp;IF(MOD(TRUNC('[7]Сводник 2012г'!XFD1/10^4),10)=1,INDEX('т3 КТП 2х250'!дцать,MOD(TRUNC('[7]Сводник 2012г'!XFD1/10^3),10)+1),INDEX('т3 КТП 2х250'!дес,MOD(TRUNC('[7]Сводник 2012г'!XFD1/10^4),10)))&amp;IF(MOD(TRUNC('[7]Сводник 2012г'!XFD1/10^4),10)&lt;&gt;1,INDEX('т3 КТП 2х250'!ед,MOD(TRUNC('[7]Сводник 2012г'!XFD1/1000),10)+1),"")&amp;IF(MOD(TRUNC('[7]Сводник 2012г'!XFD1/1000),1000),IF(MOD(TRUNC('[7]Сводник 2012г'!XFD1/10^4),10)=1,"тысяч ",VLOOKUP(MOD(TRUNC('[7]Сводник 2012г'!XFD1/1000),10),'т3 КТП 2х250'!тыс,2)),"")&amp;INDEX('т3 КТП 2х250'!сот,MOD(TRUNC('[7]Сводник 2012г'!XFD1/100),10)+1)&amp;IF(MOD(TRUNC('[7]Сводник 2012г'!XFD1/10),10)=1,INDEX('т3 КТП 2х250'!дцать,MOD(TRUNC('[7]Сводник 2012г'!XFD1),10)+1),INDEX('т3 КТП 2х250'!дес,MOD(TRUNC('[7]Сводник 2012г'!XFD1/10),10)))&amp;IF(TRUNC('[7]Сводник 2012г'!XFD1)=0,"ноль ",IF(MOD(TRUNC('[7]Сводник 2012г'!XFD1/10),10)&lt;&gt;1,INDEX('т3 КТП 2х250'!ед,MOD(TRUNC('[7]Сводник 2012г'!XFD1),10)+1),""))&amp;IF(MOD(TRUNC('[7]Сводник 2012г'!XFD1/10),10)=1,"рублей",VLOOKUP(MOD(TRUNC('[7]Сводник 2012г'!XFD1),10),'т3 КТП 2х250'!aa,2))&amp;TEXT(TRUNC(('[7]Сводник 2012г'!XFD1-TRUNC('[7]Сводник 2012г'!XFD1)+0.00001)*100)," 00_ коп."),2,222)</definedName>
    <definedName name="propis_ru">PROPER(LEFT(INDEX(сот,MOD(TRUNC('[7]Сводник 2012г'!XFD1/10^8),10)+1)&amp;IF(MOD(TRUNC('[7]Сводник 2012г'!XFD1/10^7),10)=1,INDEX(дцать,MOD(TRUNC('[7]Сводник 2012г'!XFD1/10^6),10)+1),INDEX(дес,MOD(TRUNC('[7]Сводник 2012г'!XFD1/10^7),10)))&amp;IF(MOD(TRUNC('[7]Сводник 2012г'!XFD1/10^7),10)&lt;&gt;1,INDEX(ед,MOD(TRUNC('[7]Сводник 2012г'!XFD1/10^6),10)+1),"")&amp;IF(MOD(TRUNC('[7]Сводник 2012г'!XFD1/10^6),1000),IF(MOD(TRUNC('[7]Сводник 2012г'!XFD1/10^7),10)=1,"миллионов ",VLOOKUP(MOD(TRUNC('[7]Сводник 2012г'!XFD1/10^6),10),мил,2)),"")&amp;INDEX(сот,MOD(TRUNC('[7]Сводник 2012г'!XFD1/10^5),10)+1)&amp;IF(MOD(TRUNC('[7]Сводник 2012г'!XFD1/10^4),10)=1,INDEX(дцать,MOD(TRUNC('[7]Сводник 2012г'!XFD1/10^3),10)+1),INDEX(дес,MOD(TRUNC('[7]Сводник 2012г'!XFD1/10^4),10)))&amp;IF(MOD(TRUNC('[7]Сводник 2012г'!XFD1/10^4),10)&lt;&gt;1,INDEX(ед,MOD(TRUNC('[7]Сводник 2012г'!XFD1/1000),10)+1),"")&amp;IF(MOD(TRUNC('[7]Сводник 2012г'!XFD1/1000),1000),IF(MOD(TRUNC('[7]Сводник 2012г'!XFD1/10^4),10)=1,"тысяч ",VLOOKUP(MOD(TRUNC('[7]Сводник 2012г'!XFD1/1000),10),тыс,2)),"")&amp;INDEX(сот,MOD(TRUNC('[7]Сводник 2012г'!XFD1/100),10)+1)&amp;IF(MOD(TRUNC('[7]Сводник 2012г'!XFD1/10),10)=1,INDEX(дцать,MOD(TRUNC('[7]Сводник 2012г'!XFD1),10)+1),INDEX(дес,MOD(TRUNC('[7]Сводник 2012г'!XFD1/10),10)))&amp;IF(TRUNC('[7]Сводник 2012г'!XFD1)=0,"ноль ",IF(MOD(TRUNC('[7]Сводник 2012г'!XFD1/10),10)&lt;&gt;1,INDEX(ед,MOD(TRUNC('[7]Сводник 2012г'!XFD1),10)+1),""))&amp;IF(MOD(TRUNC('[7]Сводник 2012г'!XFD1/10),10)=1,"рублей",VLOOKUP(MOD(TRUNC('[7]Сводник 2012г'!XFD1),10),aa,2))&amp;TEXT(TRUNC(('[7]Сводник 2012г'!XFD1-TRUNC('[7]Сводник 2012г'!XFD1)+0.00001)*100)," 00_ коп.")))&amp;MID(INDEX(сот,MOD(TRUNC('[7]Сводник 2012г'!XFD1/10^8),10)+1)&amp;IF(MOD(TRUNC('[7]Сводник 2012г'!XFD1/10^7),10)=1,INDEX(дцать,MOD(TRUNC('[7]Сводник 2012г'!XFD1/10^6),10)+1),INDEX(дес,MOD(TRUNC('[7]Сводник 2012г'!XFD1/10^7),10)))&amp;IF(MOD(TRUNC('[7]Сводник 2012г'!XFD1/10^7),10)&lt;&gt;1,INDEX(ед,MOD(TRUNC('[7]Сводник 2012г'!XFD1/10^6),10)+1),"")&amp;IF(MOD(TRUNC('[7]Сводник 2012г'!XFD1/10^6),1000),IF(MOD(TRUNC('[7]Сводник 2012г'!XFD1/10^7),10)=1,"миллионов ",VLOOKUP(MOD(TRUNC('[7]Сводник 2012г'!XFD1/10^6),10),мил,2)),"")&amp;INDEX(сот,MOD(TRUNC('[7]Сводник 2012г'!XFD1/10^5),10)+1)&amp;IF(MOD(TRUNC('[7]Сводник 2012г'!XFD1/10^4),10)=1,INDEX(дцать,MOD(TRUNC('[7]Сводник 2012г'!XFD1/10^3),10)+1),INDEX(дес,MOD(TRUNC('[7]Сводник 2012г'!XFD1/10^4),10)))&amp;IF(MOD(TRUNC('[7]Сводник 2012г'!XFD1/10^4),10)&lt;&gt;1,INDEX(ед,MOD(TRUNC('[7]Сводник 2012г'!XFD1/1000),10)+1),"")&amp;IF(MOD(TRUNC('[7]Сводник 2012г'!XFD1/1000),1000),IF(MOD(TRUNC('[7]Сводник 2012г'!XFD1/10^4),10)=1,"тысяч ",VLOOKUP(MOD(TRUNC('[7]Сводник 2012г'!XFD1/1000),10),тыс,2)),"")&amp;INDEX(сот,MOD(TRUNC('[7]Сводник 2012г'!XFD1/100),10)+1)&amp;IF(MOD(TRUNC('[7]Сводник 2012г'!XFD1/10),10)=1,INDEX(дцать,MOD(TRUNC('[7]Сводник 2012г'!XFD1),10)+1),INDEX(дес,MOD(TRUNC('[7]Сводник 2012г'!XFD1/10),10)))&amp;IF(TRUNC('[7]Сводник 2012г'!XFD1)=0,"ноль ",IF(MOD(TRUNC('[7]Сводник 2012г'!XFD1/10),10)&lt;&gt;1,INDEX(ед,MOD(TRUNC('[7]Сводник 2012г'!XFD1),10)+1),""))&amp;IF(MOD(TRUNC('[7]Сводник 2012г'!XFD1/10),10)=1,"рублей",VLOOKUP(MOD(TRUNC('[7]Сводник 2012г'!XFD1),10),aa,2))&amp;TEXT(TRUNC(('[7]Сводник 2012г'!XFD1-TRUNC('[7]Сводник 2012г'!XFD1)+0.00001)*100)," 00_ коп."),2,222)</definedName>
    <definedName name="rr" localSheetId="21">'[8]Пример расчета'!#REF!</definedName>
    <definedName name="rr" localSheetId="2">'[8]Пример расчета'!#REF!</definedName>
    <definedName name="rr">'[8]Пример расчета'!#REF!</definedName>
    <definedName name="rrrr" localSheetId="20">#REF!</definedName>
    <definedName name="rrrr" localSheetId="22">#REF!</definedName>
    <definedName name="rrrr" localSheetId="19">#REF!</definedName>
    <definedName name="rrrr" localSheetId="21">#REF!</definedName>
    <definedName name="rrrr" localSheetId="3">#REF!</definedName>
    <definedName name="rrrr" localSheetId="4">#REF!</definedName>
    <definedName name="rrrr">#REF!</definedName>
    <definedName name="SM" localSheetId="21">#REF!</definedName>
    <definedName name="SM">#REF!</definedName>
    <definedName name="SM_SM" localSheetId="21">#REF!</definedName>
    <definedName name="SM_SM">#REF!</definedName>
    <definedName name="SM_STO" localSheetId="21">'[9]93-110'!#REF!</definedName>
    <definedName name="SM_STO">'[9]93-110'!#REF!</definedName>
    <definedName name="SM_STO_1" localSheetId="21">'[10]СМЕТА проект'!#REF!</definedName>
    <definedName name="SM_STO_1">'[10]СМЕТА проект'!#REF!</definedName>
    <definedName name="SM_STO1" localSheetId="21">#REF!</definedName>
    <definedName name="SM_STO1" localSheetId="2">#REF!</definedName>
    <definedName name="SM_STO1">#REF!</definedName>
    <definedName name="SM_STO2" localSheetId="21">#REF!</definedName>
    <definedName name="SM_STO2">#REF!</definedName>
    <definedName name="SM_STO3" localSheetId="21">#REF!</definedName>
    <definedName name="SM_STO3">#REF!</definedName>
    <definedName name="Smmmmmmmmmmmmmmm" localSheetId="21">#REF!</definedName>
    <definedName name="Smmmmmmmmmmmmmmm">#REF!</definedName>
    <definedName name="ssss" localSheetId="20">#REF!</definedName>
    <definedName name="ssss" localSheetId="22">#REF!</definedName>
    <definedName name="ssss" localSheetId="19">#REF!</definedName>
    <definedName name="ssss" localSheetId="21">#REF!</definedName>
    <definedName name="ssss" localSheetId="3">#REF!</definedName>
    <definedName name="ssss" localSheetId="4">#REF!</definedName>
    <definedName name="ssss">#REF!</definedName>
    <definedName name="SUM_" localSheetId="21">#REF!</definedName>
    <definedName name="SUM_">#REF!</definedName>
    <definedName name="SUM_1" localSheetId="21">#REF!</definedName>
    <definedName name="SUM_1">#REF!</definedName>
    <definedName name="sum_2" localSheetId="21">#REF!</definedName>
    <definedName name="sum_2">#REF!</definedName>
    <definedName name="SUM_3" localSheetId="21">#REF!</definedName>
    <definedName name="SUM_3">#REF!</definedName>
    <definedName name="SUM_31" localSheetId="21">#REF!</definedName>
    <definedName name="SUM_31">#REF!</definedName>
    <definedName name="title_1">[11]ПЭО!$B$3</definedName>
    <definedName name="tt" localSheetId="20">#REF!</definedName>
    <definedName name="tt" localSheetId="22">#REF!</definedName>
    <definedName name="tt" localSheetId="19">#REF!</definedName>
    <definedName name="tt" localSheetId="21">#REF!</definedName>
    <definedName name="tt" localSheetId="3">#REF!</definedName>
    <definedName name="tt" localSheetId="4">#REF!</definedName>
    <definedName name="tt">#REF!</definedName>
    <definedName name="ttt" localSheetId="20">#REF!</definedName>
    <definedName name="ttt" localSheetId="22">#REF!</definedName>
    <definedName name="ttt" localSheetId="19">#REF!</definedName>
    <definedName name="ttt" localSheetId="21">#REF!</definedName>
    <definedName name="ttt" localSheetId="3">#REF!</definedName>
    <definedName name="ttt" localSheetId="4">#REF!</definedName>
    <definedName name="ttt">#REF!</definedName>
    <definedName name="tttt" localSheetId="20">#REF!</definedName>
    <definedName name="tttt" localSheetId="22">#REF!</definedName>
    <definedName name="tttt" localSheetId="19">#REF!</definedName>
    <definedName name="tttt" localSheetId="21">#REF!</definedName>
    <definedName name="tttt" localSheetId="3">#REF!</definedName>
    <definedName name="tttt" localSheetId="4">#REF!</definedName>
    <definedName name="tttt">#REF!</definedName>
    <definedName name="USA" localSheetId="21">[12]Шкаф!#REF!</definedName>
    <definedName name="USA">[12]Шкаф!#REF!</definedName>
    <definedName name="USA_1" localSheetId="21">#REF!</definedName>
    <definedName name="USA_1" localSheetId="2">#REF!</definedName>
    <definedName name="USA_1">#REF!</definedName>
    <definedName name="uyu" localSheetId="20">#REF!</definedName>
    <definedName name="uyu" localSheetId="22">#REF!</definedName>
    <definedName name="uyu" localSheetId="19">#REF!</definedName>
    <definedName name="uyu" localSheetId="21">#REF!</definedName>
    <definedName name="uyu" localSheetId="3">#REF!</definedName>
    <definedName name="uyu" localSheetId="4">#REF!</definedName>
    <definedName name="uyu">#REF!</definedName>
    <definedName name="wrn.протокол." localSheetId="20" hidden="1">{#N/A,#N/A,FALSE,"Откр.вод.(осн.)"}</definedName>
    <definedName name="wrn.протокол." localSheetId="22" hidden="1">{#N/A,#N/A,FALSE,"Откр.вод.(осн.)"}</definedName>
    <definedName name="wrn.протокол." localSheetId="21" hidden="1">{#N/A,#N/A,FALSE,"Откр.вод.(осн.)"}</definedName>
    <definedName name="wrn.протокол." localSheetId="2" hidden="1">{#N/A,#N/A,FALSE,"Откр.вод.(осн.)"}</definedName>
    <definedName name="wrn.протокол." hidden="1">{#N/A,#N/A,FALSE,"Откр.вод.(осн.)"}</definedName>
    <definedName name="yuu" localSheetId="20">#REF!</definedName>
    <definedName name="yuu" localSheetId="22">#REF!</definedName>
    <definedName name="yuu" localSheetId="19">#REF!</definedName>
    <definedName name="yuu" localSheetId="21">#REF!</definedName>
    <definedName name="yuu" localSheetId="3">#REF!</definedName>
    <definedName name="yuu" localSheetId="4">#REF!</definedName>
    <definedName name="yuu">#REF!</definedName>
    <definedName name="yyy" localSheetId="21">#REF!</definedName>
    <definedName name="yyy">#REF!</definedName>
    <definedName name="yyyyyyyy" localSheetId="20">#REF!</definedName>
    <definedName name="yyyyyyyy" localSheetId="22">#REF!</definedName>
    <definedName name="yyyyyyyy" localSheetId="19">#REF!</definedName>
    <definedName name="yyyyyyyy" localSheetId="21">#REF!</definedName>
    <definedName name="yyyyyyyy" localSheetId="3">#REF!</definedName>
    <definedName name="yyyyyyyy" localSheetId="4">#REF!</definedName>
    <definedName name="yyyyyyyy">#REF!</definedName>
    <definedName name="ZAK1" localSheetId="21">#REF!</definedName>
    <definedName name="ZAK1">#REF!</definedName>
    <definedName name="ZAK2" localSheetId="21">#REF!</definedName>
    <definedName name="ZAK2">#REF!</definedName>
    <definedName name="ZAK22\" localSheetId="21">#REF!</definedName>
    <definedName name="ZAK22\">#REF!</definedName>
    <definedName name="а" localSheetId="20">#REF!</definedName>
    <definedName name="а" localSheetId="22">#REF!</definedName>
    <definedName name="а" localSheetId="19">#REF!</definedName>
    <definedName name="а" localSheetId="21">#REF!</definedName>
    <definedName name="а" localSheetId="3">#REF!</definedName>
    <definedName name="а" localSheetId="4">#REF!</definedName>
    <definedName name="а">#REF!</definedName>
    <definedName name="А1" localSheetId="21">#REF!</definedName>
    <definedName name="А1">#REF!</definedName>
    <definedName name="А15" localSheetId="21">#REF!</definedName>
    <definedName name="А15">#REF!</definedName>
    <definedName name="А2" localSheetId="21">#REF!</definedName>
    <definedName name="А2">#REF!</definedName>
    <definedName name="а36" localSheetId="21">#REF!</definedName>
    <definedName name="а36">#REF!</definedName>
    <definedName name="а36___0" localSheetId="21">#REF!</definedName>
    <definedName name="а36___0">#REF!</definedName>
    <definedName name="а36___7" localSheetId="21">#REF!</definedName>
    <definedName name="а36___7">#REF!</definedName>
    <definedName name="аааа" localSheetId="20">#REF!</definedName>
    <definedName name="аааа" localSheetId="22">#REF!</definedName>
    <definedName name="аааа" localSheetId="19">#REF!</definedName>
    <definedName name="аааа" localSheetId="21">#REF!</definedName>
    <definedName name="аааа" localSheetId="3">#REF!</definedName>
    <definedName name="аааа" localSheetId="4">#REF!</definedName>
    <definedName name="аааа">#REF!</definedName>
    <definedName name="ааааааааыфффф" localSheetId="21">#REF!</definedName>
    <definedName name="ааааааааыфффф">#REF!</definedName>
    <definedName name="аб" localSheetId="21">[2]мсн!#REF!</definedName>
    <definedName name="аб">[2]мсн!#REF!</definedName>
    <definedName name="ав" localSheetId="21">#REF!</definedName>
    <definedName name="ав" localSheetId="2">#REF!</definedName>
    <definedName name="ав">#REF!</definedName>
    <definedName name="авав" localSheetId="20">[2]мсн!#REF!</definedName>
    <definedName name="авав" localSheetId="22">[2]мсн!#REF!</definedName>
    <definedName name="авав" localSheetId="19">[2]мсн!#REF!</definedName>
    <definedName name="авав" localSheetId="21">[2]мсн!#REF!</definedName>
    <definedName name="авав" localSheetId="3">[2]мсн!#REF!</definedName>
    <definedName name="авав" localSheetId="4">[2]мсн!#REF!</definedName>
    <definedName name="авав">[2]мсн!#REF!</definedName>
    <definedName name="авжддд" localSheetId="21">#REF!</definedName>
    <definedName name="авжддд" localSheetId="2">#REF!</definedName>
    <definedName name="авжддд">#REF!</definedName>
    <definedName name="авмиви" localSheetId="21">#REF!</definedName>
    <definedName name="авмиви">#REF!</definedName>
    <definedName name="авт" localSheetId="21">#REF!</definedName>
    <definedName name="авт">#REF!</definedName>
    <definedName name="Автомат" localSheetId="21">[13]Смета!#REF!</definedName>
    <definedName name="Автомат">[13]Смета!#REF!</definedName>
    <definedName name="апиаоп" localSheetId="21">[14]Смета!#REF!</definedName>
    <definedName name="апиаоп">[14]Смета!#REF!</definedName>
    <definedName name="аполпнщ" localSheetId="21">#REF!</definedName>
    <definedName name="аполпнщ" localSheetId="2">#REF!</definedName>
    <definedName name="аполпнщ">#REF!</definedName>
    <definedName name="апр" localSheetId="21">[15]топография!#REF!</definedName>
    <definedName name="апр" localSheetId="2">[15]топография!#REF!</definedName>
    <definedName name="апр">[15]топография!#REF!</definedName>
    <definedName name="аршщ" localSheetId="21">#REF!</definedName>
    <definedName name="аршщ" localSheetId="2">#REF!</definedName>
    <definedName name="аршщ">#REF!</definedName>
    <definedName name="АФС" localSheetId="21">[16]топография!#REF!</definedName>
    <definedName name="АФС" localSheetId="2">[16]топография!#REF!</definedName>
    <definedName name="АФС">[16]топография!#REF!</definedName>
    <definedName name="_xlnm.Database" localSheetId="21">#REF!</definedName>
    <definedName name="_xlnm.Database" localSheetId="2">#REF!</definedName>
    <definedName name="_xlnm.Database">#REF!</definedName>
    <definedName name="бббббббббб" localSheetId="20">[2]мсн!#REF!</definedName>
    <definedName name="бббббббббб" localSheetId="22">[2]мсн!#REF!</definedName>
    <definedName name="бббббббббб" localSheetId="19">[2]мсн!#REF!</definedName>
    <definedName name="бббббббббб" localSheetId="21">[2]мсн!#REF!</definedName>
    <definedName name="бббббббббб" localSheetId="3">[2]мсн!#REF!</definedName>
    <definedName name="бббббббббб" localSheetId="4">[2]мсн!#REF!</definedName>
    <definedName name="бббббббббб">[2]мсн!#REF!</definedName>
    <definedName name="бикбаю" localSheetId="20">#REF!</definedName>
    <definedName name="бикбаю" localSheetId="22">#REF!</definedName>
    <definedName name="бикбаю" localSheetId="19">#REF!</definedName>
    <definedName name="бикбаю" localSheetId="21">#REF!</definedName>
    <definedName name="бикбаю" localSheetId="3">#REF!</definedName>
    <definedName name="бикбаю" localSheetId="4">#REF!</definedName>
    <definedName name="бикбаю">#REF!</definedName>
    <definedName name="борбьроб" localSheetId="20">#REF!</definedName>
    <definedName name="борбьроб" localSheetId="22">#REF!</definedName>
    <definedName name="борбьроб" localSheetId="19">#REF!</definedName>
    <definedName name="борбьроб" localSheetId="21">#REF!</definedName>
    <definedName name="борбьроб" localSheetId="3">#REF!</definedName>
    <definedName name="борбьроб" localSheetId="4">#REF!</definedName>
    <definedName name="борбьроб">#REF!</definedName>
    <definedName name="быч">'[17]свод 2'!$A$7</definedName>
    <definedName name="в" localSheetId="20">#REF!</definedName>
    <definedName name="в" localSheetId="22">#REF!</definedName>
    <definedName name="в" localSheetId="19">#REF!</definedName>
    <definedName name="в" localSheetId="21">#REF!</definedName>
    <definedName name="в" localSheetId="3">#REF!</definedName>
    <definedName name="в" localSheetId="4">#REF!</definedName>
    <definedName name="в">#REF!</definedName>
    <definedName name="ва">#N/A</definedName>
    <definedName name="вава" localSheetId="21">[18]топография!#REF!</definedName>
    <definedName name="вава">[18]топография!#REF!</definedName>
    <definedName name="вап" localSheetId="21">#REF!</definedName>
    <definedName name="вап" localSheetId="2">#REF!</definedName>
    <definedName name="вап">#REF!</definedName>
    <definedName name="ввв" localSheetId="21">#REF!</definedName>
    <definedName name="ввв">#REF!</definedName>
    <definedName name="ввввв" localSheetId="20">#REF!</definedName>
    <definedName name="ввввв" localSheetId="22">#REF!</definedName>
    <definedName name="ввввв" localSheetId="19">#REF!</definedName>
    <definedName name="ввввв" localSheetId="21">#REF!</definedName>
    <definedName name="ввввв" localSheetId="3">#REF!</definedName>
    <definedName name="ввввв" localSheetId="4">#REF!</definedName>
    <definedName name="ввввв">#REF!</definedName>
    <definedName name="ввввву" localSheetId="20" hidden="1">{#N/A,#N/A,FALSE,"Откр.вод.(осн.)"}</definedName>
    <definedName name="ввввву" localSheetId="22" hidden="1">{#N/A,#N/A,FALSE,"Откр.вод.(осн.)"}</definedName>
    <definedName name="ввввву" localSheetId="21" hidden="1">{#N/A,#N/A,FALSE,"Откр.вод.(осн.)"}</definedName>
    <definedName name="ввввву" localSheetId="2" hidden="1">{#N/A,#N/A,FALSE,"Откр.вод.(осн.)"}</definedName>
    <definedName name="ввввву" hidden="1">{#N/A,#N/A,FALSE,"Откр.вод.(осн.)"}</definedName>
    <definedName name="ввыв\" localSheetId="21">[2]мсн!#REF!</definedName>
    <definedName name="ввыв\" localSheetId="3">[2]мсн!#REF!</definedName>
    <definedName name="ввыв\" localSheetId="4">[2]мсн!#REF!</definedName>
    <definedName name="ввыв\">[2]мсн!#REF!</definedName>
    <definedName name="ветер">[19]Таблица!$O$23:$O$24</definedName>
    <definedName name="вика" localSheetId="21">#REF!</definedName>
    <definedName name="вика" localSheetId="2">#REF!</definedName>
    <definedName name="вика">#REF!</definedName>
    <definedName name="ВНИИСТ1" localSheetId="21">#REF!</definedName>
    <definedName name="ВНИИСТ1">#REF!</definedName>
    <definedName name="Воздушные_линии">[19]Таблица!$B$6:$B$81</definedName>
    <definedName name="Восстановление_покрытий">[19]Таблица!$B$354:$B$358</definedName>
    <definedName name="вравар" localSheetId="21">#REF!</definedName>
    <definedName name="вравар" localSheetId="2">#REF!</definedName>
    <definedName name="вравар">#REF!</definedName>
    <definedName name="ВсегоЗП" localSheetId="21">#REF!</definedName>
    <definedName name="ВсегоЗП">#REF!</definedName>
    <definedName name="ВТ" localSheetId="21">#REF!</definedName>
    <definedName name="ВТ">#REF!</definedName>
    <definedName name="втн17">' ССР КЛ 10'!#REF!</definedName>
    <definedName name="ВУКЕП" localSheetId="21">#REF!</definedName>
    <definedName name="ВУКЕП">#REF!</definedName>
    <definedName name="вываыаыаы" localSheetId="20">#REF!</definedName>
    <definedName name="вываыаыаы" localSheetId="22">#REF!</definedName>
    <definedName name="вываыаыаы" localSheetId="19">#REF!</definedName>
    <definedName name="вываыаыаы" localSheetId="21">#REF!</definedName>
    <definedName name="вываыаыаы" localSheetId="3">#REF!</definedName>
    <definedName name="вываыаыаы" localSheetId="4">#REF!</definedName>
    <definedName name="вываыаыаы">#REF!</definedName>
    <definedName name="Выключатели" comment="Типы силовых выключателей">[19]Таблица!$B$479:$B$498</definedName>
    <definedName name="Вычислительная_техника" localSheetId="21">[12]Коэфф1.!#REF!</definedName>
    <definedName name="Вычислительная_техника" localSheetId="2">[12]Коэфф1.!#REF!</definedName>
    <definedName name="Вычислительная_техника">[12]Коэфф1.!#REF!</definedName>
    <definedName name="Вычислительная_техника_1" localSheetId="21">#REF!</definedName>
    <definedName name="Вычислительная_техника_1" localSheetId="2">#REF!</definedName>
    <definedName name="Вычислительная_техника_1">#REF!</definedName>
    <definedName name="Г">'[20]свод 2'!$A$7</definedName>
    <definedName name="газ">'[21]свод 3'!$D$13</definedName>
    <definedName name="ггггггггггг" localSheetId="20">#REF!</definedName>
    <definedName name="ггггггггггг" localSheetId="22">#REF!</definedName>
    <definedName name="ггггггггггг" localSheetId="19">#REF!</definedName>
    <definedName name="ггггггггггг" localSheetId="21">#REF!</definedName>
    <definedName name="ггггггггггг" localSheetId="3">#REF!</definedName>
    <definedName name="ггггггггггг" localSheetId="4">#REF!</definedName>
    <definedName name="ггггггггггг">#REF!</definedName>
    <definedName name="гелог" localSheetId="21">#REF!</definedName>
    <definedName name="гелог">#REF!</definedName>
    <definedName name="гео" localSheetId="21">#REF!</definedName>
    <definedName name="гео">#REF!</definedName>
    <definedName name="геол" localSheetId="21">[22]Смета!#REF!</definedName>
    <definedName name="геол">[22]Смета!#REF!</definedName>
    <definedName name="геол.1" localSheetId="21">#REF!</definedName>
    <definedName name="геол.1" localSheetId="2">#REF!</definedName>
    <definedName name="геол.1">#REF!</definedName>
    <definedName name="Геол_Лазаревск" localSheetId="21">[23]топография!#REF!</definedName>
    <definedName name="Геол_Лазаревск" localSheetId="2">[23]топография!#REF!</definedName>
    <definedName name="Геол_Лазаревск">[23]топография!#REF!</definedName>
    <definedName name="геол1" localSheetId="21">#REF!</definedName>
    <definedName name="геол1" localSheetId="2">#REF!</definedName>
    <definedName name="геол1">#REF!</definedName>
    <definedName name="геоф" localSheetId="21">#REF!</definedName>
    <definedName name="геоф">#REF!</definedName>
    <definedName name="Геофиз" localSheetId="21">#REF!</definedName>
    <definedName name="Геофиз">#REF!</definedName>
    <definedName name="гид" localSheetId="21">[24]Смета!#REF!</definedName>
    <definedName name="гид">[24]Смета!#REF!</definedName>
    <definedName name="Гидр" localSheetId="21">[25]топография!#REF!</definedName>
    <definedName name="Гидр">[25]топография!#REF!</definedName>
    <definedName name="Гидро" localSheetId="21">[26]топография!#REF!</definedName>
    <definedName name="Гидро">[26]топография!#REF!</definedName>
    <definedName name="гидро1" localSheetId="21">#REF!</definedName>
    <definedName name="гидро1" localSheetId="2">#REF!</definedName>
    <definedName name="гидро1">#REF!</definedName>
    <definedName name="гидро1___0" localSheetId="21">#REF!</definedName>
    <definedName name="гидро1___0">#REF!</definedName>
    <definedName name="гидрол" localSheetId="21">#REF!</definedName>
    <definedName name="гидрол">#REF!</definedName>
    <definedName name="Гидролог" localSheetId="21">#REF!</definedName>
    <definedName name="Гидролог">#REF!</definedName>
    <definedName name="Гидрология_7.03.08" localSheetId="21">[27]топография!#REF!</definedName>
    <definedName name="Гидрология_7.03.08">[27]топография!#REF!</definedName>
    <definedName name="ГИП" localSheetId="21">#REF!</definedName>
    <definedName name="ГИП" localSheetId="2">#REF!</definedName>
    <definedName name="ГИП">#REF!</definedName>
    <definedName name="гнлгн" localSheetId="20">#REF!</definedName>
    <definedName name="гнлгн" localSheetId="22">#REF!</definedName>
    <definedName name="гнлгн" localSheetId="19">#REF!</definedName>
    <definedName name="гнлгн" localSheetId="21">#REF!</definedName>
    <definedName name="гнлгн" localSheetId="3">#REF!</definedName>
    <definedName name="гнлгн" localSheetId="4">#REF!</definedName>
    <definedName name="гнлгн">#REF!</definedName>
    <definedName name="год" localSheetId="20">#REF!</definedName>
    <definedName name="год" localSheetId="22">#REF!</definedName>
    <definedName name="год" localSheetId="19">#REF!</definedName>
    <definedName name="год" localSheetId="21">#REF!</definedName>
    <definedName name="год" localSheetId="3">#REF!</definedName>
    <definedName name="год" localSheetId="4">#REF!</definedName>
    <definedName name="год">#REF!</definedName>
    <definedName name="года" localSheetId="20">#REF!</definedName>
    <definedName name="года" localSheetId="22">#REF!</definedName>
    <definedName name="года" localSheetId="19">#REF!</definedName>
    <definedName name="года" localSheetId="21">#REF!</definedName>
    <definedName name="года" localSheetId="3">#REF!</definedName>
    <definedName name="года" localSheetId="4">#REF!</definedName>
    <definedName name="года">#REF!</definedName>
    <definedName name="гту" localSheetId="21">#REF!</definedName>
    <definedName name="гту">#REF!</definedName>
    <definedName name="гшшг">NA()</definedName>
    <definedName name="Дата_изменения_группы_строек" localSheetId="20">#REF!</definedName>
    <definedName name="Дата_изменения_группы_строек" localSheetId="22">#REF!</definedName>
    <definedName name="Дата_изменения_группы_строек" localSheetId="19">#REF!</definedName>
    <definedName name="Дата_изменения_группы_строек" localSheetId="21">#REF!</definedName>
    <definedName name="Дата_изменения_группы_строек" localSheetId="3">#REF!</definedName>
    <definedName name="Дата_изменения_группы_строек" localSheetId="4">#REF!</definedName>
    <definedName name="Дата_изменения_группы_строек">#REF!</definedName>
    <definedName name="Дата_изменения_локальной_сметы" localSheetId="20">#REF!</definedName>
    <definedName name="Дата_изменения_локальной_сметы" localSheetId="22">#REF!</definedName>
    <definedName name="Дата_изменения_локальной_сметы" localSheetId="19">#REF!</definedName>
    <definedName name="Дата_изменения_локальной_сметы" localSheetId="21">#REF!</definedName>
    <definedName name="Дата_изменения_локальной_сметы" localSheetId="3">#REF!</definedName>
    <definedName name="Дата_изменения_локальной_сметы" localSheetId="4">#REF!</definedName>
    <definedName name="Дата_изменения_локальной_сметы">#REF!</definedName>
    <definedName name="Дата_изменения_объекта" localSheetId="20">#REF!</definedName>
    <definedName name="Дата_изменения_объекта" localSheetId="22">#REF!</definedName>
    <definedName name="Дата_изменения_объекта" localSheetId="19">#REF!</definedName>
    <definedName name="Дата_изменения_объекта" localSheetId="21">#REF!</definedName>
    <definedName name="Дата_изменения_объекта" localSheetId="3">#REF!</definedName>
    <definedName name="Дата_изменения_объекта" localSheetId="4">#REF!</definedName>
    <definedName name="Дата_изменения_объекта">#REF!</definedName>
    <definedName name="Дата_изменения_объектной_сметы" localSheetId="20">#REF!</definedName>
    <definedName name="Дата_изменения_объектной_сметы" localSheetId="22">#REF!</definedName>
    <definedName name="Дата_изменения_объектной_сметы" localSheetId="19">#REF!</definedName>
    <definedName name="Дата_изменения_объектной_сметы" localSheetId="21">#REF!</definedName>
    <definedName name="Дата_изменения_объектной_сметы" localSheetId="3">#REF!</definedName>
    <definedName name="Дата_изменения_объектной_сметы" localSheetId="4">#REF!</definedName>
    <definedName name="Дата_изменения_объектной_сметы">#REF!</definedName>
    <definedName name="Дата_изменения_очереди" localSheetId="20">#REF!</definedName>
    <definedName name="Дата_изменения_очереди" localSheetId="22">#REF!</definedName>
    <definedName name="Дата_изменения_очереди" localSheetId="19">#REF!</definedName>
    <definedName name="Дата_изменения_очереди" localSheetId="21">#REF!</definedName>
    <definedName name="Дата_изменения_очереди" localSheetId="3">#REF!</definedName>
    <definedName name="Дата_изменения_очереди" localSheetId="4">#REF!</definedName>
    <definedName name="Дата_изменения_очереди">#REF!</definedName>
    <definedName name="Дата_изменения_пускового_комплекса" localSheetId="20">#REF!</definedName>
    <definedName name="Дата_изменения_пускового_комплекса" localSheetId="22">#REF!</definedName>
    <definedName name="Дата_изменения_пускового_комплекса" localSheetId="19">#REF!</definedName>
    <definedName name="Дата_изменения_пускового_комплекса" localSheetId="21">#REF!</definedName>
    <definedName name="Дата_изменения_пускового_комплекса" localSheetId="3">#REF!</definedName>
    <definedName name="Дата_изменения_пускового_комплекса" localSheetId="4">#REF!</definedName>
    <definedName name="Дата_изменения_пускового_комплекса">#REF!</definedName>
    <definedName name="Дата_изменения_сводного_сметного_расчета" localSheetId="20">#REF!</definedName>
    <definedName name="Дата_изменения_сводного_сметного_расчета" localSheetId="22">#REF!</definedName>
    <definedName name="Дата_изменения_сводного_сметного_расчета" localSheetId="19">#REF!</definedName>
    <definedName name="Дата_изменения_сводного_сметного_расчета" localSheetId="21">#REF!</definedName>
    <definedName name="Дата_изменения_сводного_сметного_расчета" localSheetId="3">#REF!</definedName>
    <definedName name="Дата_изменения_сводного_сметного_расчета" localSheetId="4">#REF!</definedName>
    <definedName name="Дата_изменения_сводного_сметного_расчета">#REF!</definedName>
    <definedName name="Дата_изменения_стройки" localSheetId="20">#REF!</definedName>
    <definedName name="Дата_изменения_стройки" localSheetId="22">#REF!</definedName>
    <definedName name="Дата_изменения_стройки" localSheetId="19">#REF!</definedName>
    <definedName name="Дата_изменения_стройки" localSheetId="21">#REF!</definedName>
    <definedName name="Дата_изменения_стройки" localSheetId="3">#REF!</definedName>
    <definedName name="Дата_изменения_стройки" localSheetId="4">#REF!</definedName>
    <definedName name="Дата_изменения_стройки">#REF!</definedName>
    <definedName name="Дата_создания_группы_строек" localSheetId="20">#REF!</definedName>
    <definedName name="Дата_создания_группы_строек" localSheetId="22">#REF!</definedName>
    <definedName name="Дата_создания_группы_строек" localSheetId="19">#REF!</definedName>
    <definedName name="Дата_создания_группы_строек" localSheetId="21">#REF!</definedName>
    <definedName name="Дата_создания_группы_строек" localSheetId="3">#REF!</definedName>
    <definedName name="Дата_создания_группы_строек" localSheetId="4">#REF!</definedName>
    <definedName name="Дата_создания_группы_строек">#REF!</definedName>
    <definedName name="Дата_создания_локальной_сметы" localSheetId="20">#REF!</definedName>
    <definedName name="Дата_создания_локальной_сметы" localSheetId="22">#REF!</definedName>
    <definedName name="Дата_создания_локальной_сметы" localSheetId="19">#REF!</definedName>
    <definedName name="Дата_создания_локальной_сметы" localSheetId="21">#REF!</definedName>
    <definedName name="Дата_создания_локальной_сметы" localSheetId="3">#REF!</definedName>
    <definedName name="Дата_создания_локальной_сметы" localSheetId="4">#REF!</definedName>
    <definedName name="Дата_создания_локальной_сметы">#REF!</definedName>
    <definedName name="Дата_создания_объекта" localSheetId="20">#REF!</definedName>
    <definedName name="Дата_создания_объекта" localSheetId="22">#REF!</definedName>
    <definedName name="Дата_создания_объекта" localSheetId="19">#REF!</definedName>
    <definedName name="Дата_создания_объекта" localSheetId="21">#REF!</definedName>
    <definedName name="Дата_создания_объекта" localSheetId="3">#REF!</definedName>
    <definedName name="Дата_создания_объекта" localSheetId="4">#REF!</definedName>
    <definedName name="Дата_создания_объекта">#REF!</definedName>
    <definedName name="Дата_создания_объектной_сметы" localSheetId="20">#REF!</definedName>
    <definedName name="Дата_создания_объектной_сметы" localSheetId="22">#REF!</definedName>
    <definedName name="Дата_создания_объектной_сметы" localSheetId="19">#REF!</definedName>
    <definedName name="Дата_создания_объектной_сметы" localSheetId="21">#REF!</definedName>
    <definedName name="Дата_создания_объектной_сметы" localSheetId="3">#REF!</definedName>
    <definedName name="Дата_создания_объектной_сметы" localSheetId="4">#REF!</definedName>
    <definedName name="Дата_создания_объектной_сметы">#REF!</definedName>
    <definedName name="Дата_создания_очереди" localSheetId="20">#REF!</definedName>
    <definedName name="Дата_создания_очереди" localSheetId="22">#REF!</definedName>
    <definedName name="Дата_создания_очереди" localSheetId="19">#REF!</definedName>
    <definedName name="Дата_создания_очереди" localSheetId="21">#REF!</definedName>
    <definedName name="Дата_создания_очереди" localSheetId="3">#REF!</definedName>
    <definedName name="Дата_создания_очереди" localSheetId="4">#REF!</definedName>
    <definedName name="Дата_создания_очереди">#REF!</definedName>
    <definedName name="Дата_создания_пускового_комплекса" localSheetId="20">#REF!</definedName>
    <definedName name="Дата_создания_пускового_комплекса" localSheetId="22">#REF!</definedName>
    <definedName name="Дата_создания_пускового_комплекса" localSheetId="19">#REF!</definedName>
    <definedName name="Дата_создания_пускового_комплекса" localSheetId="21">#REF!</definedName>
    <definedName name="Дата_создания_пускового_комплекса" localSheetId="3">#REF!</definedName>
    <definedName name="Дата_создания_пускового_комплекса" localSheetId="4">#REF!</definedName>
    <definedName name="Дата_создания_пускового_комплекса">#REF!</definedName>
    <definedName name="Дата_создания_сводного_сметного_расчета" localSheetId="20">#REF!</definedName>
    <definedName name="Дата_создания_сводного_сметного_расчета" localSheetId="22">#REF!</definedName>
    <definedName name="Дата_создания_сводного_сметного_расчета" localSheetId="19">#REF!</definedName>
    <definedName name="Дата_создания_сводного_сметного_расчета" localSheetId="21">#REF!</definedName>
    <definedName name="Дата_создания_сводного_сметного_расчета" localSheetId="3">#REF!</definedName>
    <definedName name="Дата_создания_сводного_сметного_расчета" localSheetId="4">#REF!</definedName>
    <definedName name="Дата_создания_сводного_сметного_расчета">#REF!</definedName>
    <definedName name="Дата_создания_стройки" localSheetId="20">#REF!</definedName>
    <definedName name="Дата_создания_стройки" localSheetId="22">#REF!</definedName>
    <definedName name="Дата_создания_стройки" localSheetId="19">#REF!</definedName>
    <definedName name="Дата_создания_стройки" localSheetId="21">#REF!</definedName>
    <definedName name="Дата_создания_стройки" localSheetId="3">#REF!</definedName>
    <definedName name="Дата_создания_стройки" localSheetId="4">#REF!</definedName>
    <definedName name="Дата_создания_стройки">#REF!</definedName>
    <definedName name="дд" localSheetId="21">[28]Смета!#REF!</definedName>
    <definedName name="дд">[28]Смета!#REF!</definedName>
    <definedName name="ддд">'[29]СметаСводная Рыб'!$C$13</definedName>
    <definedName name="дддд" localSheetId="20">[2]мсн!#REF!</definedName>
    <definedName name="дддд" localSheetId="22">[2]мсн!#REF!</definedName>
    <definedName name="дддд" localSheetId="19">[2]мсн!#REF!</definedName>
    <definedName name="дддд" localSheetId="21">[2]мсн!#REF!</definedName>
    <definedName name="дддд" localSheetId="2">[2]мсн!#REF!</definedName>
    <definedName name="дддд" localSheetId="3">[2]мсн!#REF!</definedName>
    <definedName name="дддд" localSheetId="4">[2]мсн!#REF!</definedName>
    <definedName name="дддд">[2]мсн!#REF!</definedName>
    <definedName name="ддддддддддд" localSheetId="20">#REF!</definedName>
    <definedName name="ддддддддддд" localSheetId="22">#REF!</definedName>
    <definedName name="ддддддддддд" localSheetId="19">#REF!</definedName>
    <definedName name="ддддддддддд" localSheetId="21">#REF!</definedName>
    <definedName name="ддддддддддд" localSheetId="3">#REF!</definedName>
    <definedName name="ддддддддддд" localSheetId="4">#REF!</definedName>
    <definedName name="ддддддддддд">#REF!</definedName>
    <definedName name="Демонтаж_ВЛ">[19]Таблица!$B$149:$B$169</definedName>
    <definedName name="Демонтаж_ВЛ_0_4_10_кВ_поопорно">[19]Таблица!$B$172:$B$179</definedName>
    <definedName name="Демонтаж_ж_б_опор_ВЛ_35_220_кВ__тыс._руб._за_1_м3">[19]Таблица!$B$182:$B$190</definedName>
    <definedName name="Демонтаж_зданий" localSheetId="20">[19]Таблица!#REF!</definedName>
    <definedName name="Демонтаж_зданий" localSheetId="22">[19]Таблица!#REF!</definedName>
    <definedName name="Демонтаж_зданий" localSheetId="19">[19]Таблица!#REF!</definedName>
    <definedName name="Демонтаж_зданий" localSheetId="21">[19]Таблица!#REF!</definedName>
    <definedName name="Демонтаж_зданий" localSheetId="2">[19]Таблица!#REF!</definedName>
    <definedName name="Демонтаж_зданий" localSheetId="3">[19]Таблица!#REF!</definedName>
    <definedName name="Демонтаж_зданий" localSheetId="4">[19]Таблица!#REF!</definedName>
    <definedName name="Демонтаж_зданий">[19]Таблица!#REF!</definedName>
    <definedName name="Демонтаж_оборудования_ПС">[19]Таблица!$B$612:$B$663</definedName>
    <definedName name="Демонтаж_стальных_опор_ВЛ_35_220_кВ__тыс._руб._за_1_т">[19]Таблица!$B$193:$B$201</definedName>
    <definedName name="дес" localSheetId="20">{"","двадцать ","тридцать ","сорок ","пятьдесят ","шестьдесят ","семьдесят ","восемьдесят ","девяносто "}</definedName>
    <definedName name="дес" localSheetId="22">{"","двадцать ","тридцать ","сорок ","пятьдесят ","шестьдесят ","семьдесят ","восемьдесят ","девяносто "}</definedName>
    <definedName name="дес" localSheetId="21">{"","двадцать ","тридцать ","сорок ","пятьдесят ","шестьдесят ","семьдесят ","восемьдесят ","девяносто "}</definedName>
    <definedName name="дес" localSheetId="2">{"","двадцать ","тридцать ","сорок ","пятьдесят ","шестьдесят ","семьдесят ","восемьдесят ","девяносто "}</definedName>
    <definedName name="дес">{"","двадцать ","тридцать ","сорок ","пятьдесят ","шестьдесят ","семьдесят ","восемьдесят ","девяносто "}</definedName>
    <definedName name="Дефлятор" localSheetId="21">#REF!</definedName>
    <definedName name="Дефлятор" localSheetId="2">#REF!</definedName>
    <definedName name="Дефлятор">#REF!</definedName>
    <definedName name="Диск" localSheetId="21">#REF!</definedName>
    <definedName name="Диск">#REF!</definedName>
    <definedName name="Длинна_границы" localSheetId="21">#REF!</definedName>
    <definedName name="Длинна_границы">#REF!</definedName>
    <definedName name="Длинна_трассы" localSheetId="21">#REF!</definedName>
    <definedName name="Длинна_трассы">#REF!</definedName>
    <definedName name="доля" localSheetId="20">{"десятая","десятых";"сотая","сотых";"тысячная","тысячных";"десятитысячная","десятитысячных";"стотысячная","стотысячных";"миллионная ","миллионных"}</definedName>
    <definedName name="доля" localSheetId="22">{"десятая","десятых";"сотая","сотых";"тысячная","тысячных";"десятитысячная","десятитысячных";"стотысячная","стотысячных";"миллионная ","миллионных"}</definedName>
    <definedName name="доля" localSheetId="21">{"десятая","десятых";"сотая","сотых";"тысячная","тысячных";"десятитысячная","десятитысячных";"стотысячная","стотысячных";"миллионная ","миллионных"}</definedName>
    <definedName name="доля" localSheetId="2">{"десятая","десятых";"сотая","сотых";"тысячная","тысячных";"десятитысячная","десятитысячных";"стотысячная","стотысячных";"миллионная ","миллионных"}</definedName>
    <definedName name="доля">{"десятая","десятых";"сотая","сотых";"тысячная","тысячных";"десятитысячная","десятитысячных";"стотысячная","стотысячных";"миллионная ","миллионных"}</definedName>
    <definedName name="Доп._оборудование" localSheetId="21">[12]Коэфф1.!#REF!</definedName>
    <definedName name="Доп._оборудование">[12]Коэфф1.!#REF!</definedName>
    <definedName name="Доп._оборудование_1" localSheetId="21">#REF!</definedName>
    <definedName name="Доп._оборудование_1" localSheetId="2">#REF!</definedName>
    <definedName name="Доп._оборудование_1">#REF!</definedName>
    <definedName name="Доп_оборуд" localSheetId="21">#REF!</definedName>
    <definedName name="Доп_оборуд">#REF!</definedName>
    <definedName name="Дорога" localSheetId="21">[12]Шкаф!#REF!</definedName>
    <definedName name="Дорога">[12]Шкаф!#REF!</definedName>
    <definedName name="Дорога_1" localSheetId="21">#REF!</definedName>
    <definedName name="Дорога_1" localSheetId="2">#REF!</definedName>
    <definedName name="Дорога_1">#REF!</definedName>
    <definedName name="ДСК" localSheetId="21">[30]топография!#REF!</definedName>
    <definedName name="ДСК" localSheetId="2">[30]топография!#REF!</definedName>
    <definedName name="ДСК">[30]топография!#REF!</definedName>
    <definedName name="ДСК_" localSheetId="21">[31]топография!#REF!</definedName>
    <definedName name="ДСК_">[31]топография!#REF!</definedName>
    <definedName name="ДСК1" localSheetId="21">[27]топография!#REF!</definedName>
    <definedName name="ДСК1">[27]топография!#REF!</definedName>
    <definedName name="дтс">'[32]СметаСводная Рыб'!$C$13</definedName>
    <definedName name="дцать" localSheetId="20">{"десять ","одиннадцать ","двенадцать ","тринадцать ","четырнадцать ","пятнадцать ","шестнадцать ","семнадцать ","восемнадцать ","девятнадцать "}</definedName>
    <definedName name="дцать" localSheetId="22">{"десять ","одиннадцать ","двенадцать ","тринадцать ","четырнадцать ","пятнадцать ","шестнадцать ","семнадцать ","восемнадцать ","девятнадцать "}</definedName>
    <definedName name="дцать" localSheetId="21">{"десять ","одиннадцать ","двенадцать ","тринадцать ","четырнадцать ","пятнадцать ","шестнадцать ","семнадцать ","восемнадцать ","девятнадцать "}</definedName>
    <definedName name="дцать" localSheetId="2">{"десять ","одиннадцать ","двенадцать ","тринадцать ","четырнадцать ","пятнадцать ","шестнадцать ","семнадцать ","восемнадцать ","девятнадцать "}</definedName>
    <definedName name="дцать">{"десять ","одиннадцать ","двенадцать ","тринадцать ","четырнадцать ","пятнадцать ","шестнадцать ","семнадцать ","восемнадцать ","девятнадцать "}</definedName>
    <definedName name="е" localSheetId="20">#REF!</definedName>
    <definedName name="е" localSheetId="22">#REF!</definedName>
    <definedName name="е" localSheetId="19">#REF!</definedName>
    <definedName name="е" localSheetId="21">#REF!</definedName>
    <definedName name="е" localSheetId="3">#REF!</definedName>
    <definedName name="е" localSheetId="4">#REF!</definedName>
    <definedName name="е">#REF!</definedName>
    <definedName name="Е11" localSheetId="21">#REF!</definedName>
    <definedName name="Е11">#REF!</definedName>
    <definedName name="ед" localSheetId="20">{"","один ","два ","три ","четыре ","пять ","шесть ","семь ","восемь ","девять "}</definedName>
    <definedName name="ед" localSheetId="22">{"","один ","два ","три ","четыре ","пять ","шесть ","семь ","восемь ","девять "}</definedName>
    <definedName name="ед" localSheetId="21">{"","один ","два ","три ","четыре ","пять ","шесть ","семь ","восемь ","девять "}</definedName>
    <definedName name="ед" localSheetId="2">{"","один ","два ","три ","четыре ","пять ","шесть ","семь ","восемь ","девять "}</definedName>
    <definedName name="ед">{"","один ","два ","три ","четыре ","пять ","шесть ","семь ","восемь ","девять "}</definedName>
    <definedName name="ее">'[29]СметаСводная Рыб'!$C$9</definedName>
    <definedName name="ееее" localSheetId="20">#REF!</definedName>
    <definedName name="ееее" localSheetId="22">#REF!</definedName>
    <definedName name="ееее" localSheetId="19">#REF!</definedName>
    <definedName name="ееее" localSheetId="21">#REF!</definedName>
    <definedName name="ееее" localSheetId="3">#REF!</definedName>
    <definedName name="ееее" localSheetId="4">#REF!</definedName>
    <definedName name="ееее">#REF!</definedName>
    <definedName name="жд" localSheetId="21">#REF!</definedName>
    <definedName name="жд">#REF!</definedName>
    <definedName name="жжж" localSheetId="21">#REF!</definedName>
    <definedName name="жжж">#REF!</definedName>
    <definedName name="жпф" localSheetId="21">#REF!</definedName>
    <definedName name="жпф">#REF!</definedName>
    <definedName name="Заказчик" localSheetId="20">#REF!</definedName>
    <definedName name="Заказчик" localSheetId="22">#REF!</definedName>
    <definedName name="Заказчик" localSheetId="19">#REF!</definedName>
    <definedName name="Заказчик" localSheetId="21">#REF!</definedName>
    <definedName name="Заказчик" localSheetId="3">#REF!</definedName>
    <definedName name="Заказчик" localSheetId="4">#REF!</definedName>
    <definedName name="Заказчик">#REF!</definedName>
    <definedName name="Закрытые_подстанции_в_целом">[19]Таблица!$B$409:$B$418</definedName>
    <definedName name="Затраты_на_вырубку_просеки">[19]Таблица!$B$109:$B$112</definedName>
    <definedName name="Затраты_на_устройство_лежневых_дорог">[19]Таблица!$B$113:$B$122</definedName>
    <definedName name="Здания_КРУЭ__ЗРУ__укомплектованных_оборудованием">[19]Таблица!$B$694:$B$697</definedName>
    <definedName name="зззз" localSheetId="20">[2]мсн!#REF!</definedName>
    <definedName name="зззз" localSheetId="22">[2]мсн!#REF!</definedName>
    <definedName name="зззз" localSheetId="19">[2]мсн!#REF!</definedName>
    <definedName name="зззз" localSheetId="21">[2]мсн!#REF!</definedName>
    <definedName name="зззз" localSheetId="2">[2]мсн!#REF!</definedName>
    <definedName name="зззз" localSheetId="3">[2]мсн!#REF!</definedName>
    <definedName name="зззз" localSheetId="4">[2]мсн!#REF!</definedName>
    <definedName name="зззз">[2]мсн!#REF!</definedName>
    <definedName name="ЗИП_Всего" localSheetId="21">'[12]Прайс лист'!#REF!</definedName>
    <definedName name="ЗИП_Всего">'[12]Прайс лист'!#REF!</definedName>
    <definedName name="ЗИП_Всего_1" localSheetId="21">#REF!</definedName>
    <definedName name="ЗИП_Всего_1" localSheetId="2">#REF!</definedName>
    <definedName name="ЗИП_Всего_1">#REF!</definedName>
    <definedName name="Зоны">[19]Регионы!$HN$5:$IQ$5</definedName>
    <definedName name="ЗП" localSheetId="21">#REF!</definedName>
    <definedName name="ЗП" localSheetId="2">#REF!</definedName>
    <definedName name="ЗП">#REF!</definedName>
    <definedName name="и" localSheetId="20">#REF!</definedName>
    <definedName name="и" localSheetId="22">#REF!</definedName>
    <definedName name="и" localSheetId="19">#REF!</definedName>
    <definedName name="и" localSheetId="21">#REF!</definedName>
    <definedName name="и" localSheetId="3">#REF!</definedName>
    <definedName name="и" localSheetId="4">#REF!</definedName>
    <definedName name="и">#REF!</definedName>
    <definedName name="И_т_" localSheetId="21">[2]мсн!#REF!</definedName>
    <definedName name="И_т_" localSheetId="3">[2]мсн!#REF!</definedName>
    <definedName name="И_т_" localSheetId="4">[2]мсн!#REF!</definedName>
    <definedName name="И_т_">[2]мсн!#REF!</definedName>
    <definedName name="изыск" localSheetId="21">#REF!</definedName>
    <definedName name="изыск" localSheetId="2">#REF!</definedName>
    <definedName name="изыск">#REF!</definedName>
    <definedName name="ии" localSheetId="21">[2]мсн!#REF!</definedName>
    <definedName name="ии" localSheetId="2">[2]мсн!#REF!</definedName>
    <definedName name="ии">[2]мсн!#REF!</definedName>
    <definedName name="ик" localSheetId="21">#REF!</definedName>
    <definedName name="ик" localSheetId="2">#REF!</definedName>
    <definedName name="ик">#REF!</definedName>
    <definedName name="Инвестор" localSheetId="20">#REF!</definedName>
    <definedName name="Инвестор" localSheetId="22">#REF!</definedName>
    <definedName name="Инвестор" localSheetId="19">#REF!</definedName>
    <definedName name="Инвестор" localSheetId="21">#REF!</definedName>
    <definedName name="Инвестор" localSheetId="3">#REF!</definedName>
    <definedName name="Инвестор" localSheetId="4">#REF!</definedName>
    <definedName name="Инвестор">#REF!</definedName>
    <definedName name="Индекс_ЛН_группы_строек" localSheetId="20">#REF!</definedName>
    <definedName name="Индекс_ЛН_группы_строек" localSheetId="22">#REF!</definedName>
    <definedName name="Индекс_ЛН_группы_строек" localSheetId="19">#REF!</definedName>
    <definedName name="Индекс_ЛН_группы_строек" localSheetId="21">#REF!</definedName>
    <definedName name="Индекс_ЛН_группы_строек" localSheetId="3">#REF!</definedName>
    <definedName name="Индекс_ЛН_группы_строек" localSheetId="4">#REF!</definedName>
    <definedName name="Индекс_ЛН_группы_строек">#REF!</definedName>
    <definedName name="Индекс_ЛН_локальной_сметы" localSheetId="20">#REF!</definedName>
    <definedName name="Индекс_ЛН_локальной_сметы" localSheetId="22">#REF!</definedName>
    <definedName name="Индекс_ЛН_локальной_сметы" localSheetId="19">#REF!</definedName>
    <definedName name="Индекс_ЛН_локальной_сметы" localSheetId="21">#REF!</definedName>
    <definedName name="Индекс_ЛН_локальной_сметы" localSheetId="3">#REF!</definedName>
    <definedName name="Индекс_ЛН_локальной_сметы" localSheetId="4">#REF!</definedName>
    <definedName name="Индекс_ЛН_локальной_сметы">#REF!</definedName>
    <definedName name="Индекс_ЛН_объекта" localSheetId="20">#REF!</definedName>
    <definedName name="Индекс_ЛН_объекта" localSheetId="22">#REF!</definedName>
    <definedName name="Индекс_ЛН_объекта" localSheetId="19">#REF!</definedName>
    <definedName name="Индекс_ЛН_объекта" localSheetId="21">#REF!</definedName>
    <definedName name="Индекс_ЛН_объекта" localSheetId="3">#REF!</definedName>
    <definedName name="Индекс_ЛН_объекта" localSheetId="4">#REF!</definedName>
    <definedName name="Индекс_ЛН_объекта">#REF!</definedName>
    <definedName name="Индекс_ЛН_объектной_сметы" localSheetId="20">#REF!</definedName>
    <definedName name="Индекс_ЛН_объектной_сметы" localSheetId="22">#REF!</definedName>
    <definedName name="Индекс_ЛН_объектной_сметы" localSheetId="19">#REF!</definedName>
    <definedName name="Индекс_ЛН_объектной_сметы" localSheetId="21">#REF!</definedName>
    <definedName name="Индекс_ЛН_объектной_сметы" localSheetId="3">#REF!</definedName>
    <definedName name="Индекс_ЛН_объектной_сметы" localSheetId="4">#REF!</definedName>
    <definedName name="Индекс_ЛН_объектной_сметы">#REF!</definedName>
    <definedName name="Индекс_ЛН_очереди" localSheetId="20">#REF!</definedName>
    <definedName name="Индекс_ЛН_очереди" localSheetId="22">#REF!</definedName>
    <definedName name="Индекс_ЛН_очереди" localSheetId="19">#REF!</definedName>
    <definedName name="Индекс_ЛН_очереди" localSheetId="21">#REF!</definedName>
    <definedName name="Индекс_ЛН_очереди" localSheetId="3">#REF!</definedName>
    <definedName name="Индекс_ЛН_очереди" localSheetId="4">#REF!</definedName>
    <definedName name="Индекс_ЛН_очереди">#REF!</definedName>
    <definedName name="Индекс_ЛН_пускового_комплекса" localSheetId="20">#REF!</definedName>
    <definedName name="Индекс_ЛН_пускового_комплекса" localSheetId="22">#REF!</definedName>
    <definedName name="Индекс_ЛН_пускового_комплекса" localSheetId="19">#REF!</definedName>
    <definedName name="Индекс_ЛН_пускового_комплекса" localSheetId="21">#REF!</definedName>
    <definedName name="Индекс_ЛН_пускового_комплекса" localSheetId="3">#REF!</definedName>
    <definedName name="Индекс_ЛН_пускового_комплекса" localSheetId="4">#REF!</definedName>
    <definedName name="Индекс_ЛН_пускового_комплекса">#REF!</definedName>
    <definedName name="Индекс_ЛН_сводного_сметного_расчета" localSheetId="20">#REF!</definedName>
    <definedName name="Индекс_ЛН_сводного_сметного_расчета" localSheetId="22">#REF!</definedName>
    <definedName name="Индекс_ЛН_сводного_сметного_расчета" localSheetId="19">#REF!</definedName>
    <definedName name="Индекс_ЛН_сводного_сметного_расчета" localSheetId="21">#REF!</definedName>
    <definedName name="Индекс_ЛН_сводного_сметного_расчета" localSheetId="3">#REF!</definedName>
    <definedName name="Индекс_ЛН_сводного_сметного_расчета" localSheetId="4">#REF!</definedName>
    <definedName name="Индекс_ЛН_сводного_сметного_расчета">#REF!</definedName>
    <definedName name="Индекс_ЛН_стройки" localSheetId="20">#REF!</definedName>
    <definedName name="Индекс_ЛН_стройки" localSheetId="22">#REF!</definedName>
    <definedName name="Индекс_ЛН_стройки" localSheetId="19">#REF!</definedName>
    <definedName name="Индекс_ЛН_стройки" localSheetId="21">#REF!</definedName>
    <definedName name="Индекс_ЛН_стройки" localSheetId="3">#REF!</definedName>
    <definedName name="Индекс_ЛН_стройки" localSheetId="4">#REF!</definedName>
    <definedName name="Индекс_ЛН_стройки">#REF!</definedName>
    <definedName name="инж" localSheetId="21">#REF!</definedName>
    <definedName name="инж">#REF!</definedName>
    <definedName name="инф_МЭРТ" localSheetId="21">#REF!</definedName>
    <definedName name="инф_МЭРТ">#REF!</definedName>
    <definedName name="инф_СИБ" localSheetId="21">#REF!</definedName>
    <definedName name="инф_СИБ">#REF!</definedName>
    <definedName name="инф_ТНК" localSheetId="21">#REF!</definedName>
    <definedName name="инф_ТНК">#REF!</definedName>
    <definedName name="ИПусто" localSheetId="21">#REF!</definedName>
    <definedName name="ИПусто">#REF!</definedName>
    <definedName name="ИТ" localSheetId="21">[2]мсн!#REF!</definedName>
    <definedName name="ИТ" localSheetId="3">[2]мсн!#REF!</definedName>
    <definedName name="ИТ" localSheetId="4">[2]мсн!#REF!</definedName>
    <definedName name="ИТ">[2]мсн!#REF!</definedName>
    <definedName name="Итого_ЗПМ__по_рес_расчету_с_учетом_к_тов" localSheetId="20">#REF!</definedName>
    <definedName name="Итого_ЗПМ__по_рес_расчету_с_учетом_к_тов" localSheetId="22">#REF!</definedName>
    <definedName name="Итого_ЗПМ__по_рес_расчету_с_учетом_к_тов" localSheetId="19">#REF!</definedName>
    <definedName name="Итого_ЗПМ__по_рес_расчету_с_учетом_к_тов" localSheetId="21">#REF!</definedName>
    <definedName name="Итого_ЗПМ__по_рес_расчету_с_учетом_к_тов" localSheetId="3">#REF!</definedName>
    <definedName name="Итого_ЗПМ__по_рес_расчету_с_учетом_к_тов" localSheetId="4">#REF!</definedName>
    <definedName name="Итого_ЗПМ__по_рес_расчету_с_учетом_к_тов">#REF!</definedName>
    <definedName name="Итого_ЗПМ_в_базисных_ценах" localSheetId="20">#REF!</definedName>
    <definedName name="Итого_ЗПМ_в_базисных_ценах" localSheetId="22">#REF!</definedName>
    <definedName name="Итого_ЗПМ_в_базисных_ценах" localSheetId="19">#REF!</definedName>
    <definedName name="Итого_ЗПМ_в_базисных_ценах" localSheetId="21">#REF!</definedName>
    <definedName name="Итого_ЗПМ_в_базисных_ценах" localSheetId="3">#REF!</definedName>
    <definedName name="Итого_ЗПМ_в_базисных_ценах" localSheetId="4">#REF!</definedName>
    <definedName name="Итого_ЗПМ_в_базисных_ценах">#REF!</definedName>
    <definedName name="Итого_ЗПМ_в_базисных_ценах_с_учетом_к_тов" localSheetId="20">#REF!</definedName>
    <definedName name="Итого_ЗПМ_в_базисных_ценах_с_учетом_к_тов" localSheetId="22">#REF!</definedName>
    <definedName name="Итого_ЗПМ_в_базисных_ценах_с_учетом_к_тов" localSheetId="19">#REF!</definedName>
    <definedName name="Итого_ЗПМ_в_базисных_ценах_с_учетом_к_тов" localSheetId="21">#REF!</definedName>
    <definedName name="Итого_ЗПМ_в_базисных_ценах_с_учетом_к_тов" localSheetId="3">#REF!</definedName>
    <definedName name="Итого_ЗПМ_в_базисных_ценах_с_учетом_к_тов" localSheetId="4">#REF!</definedName>
    <definedName name="Итого_ЗПМ_в_базисных_ценах_с_учетом_к_тов">#REF!</definedName>
    <definedName name="Итого_ЗПМ_по_акту_вып_работ_в_базисных_ценах_с_учетом_к_тов" localSheetId="20">#REF!</definedName>
    <definedName name="Итого_ЗПМ_по_акту_вып_работ_в_базисных_ценах_с_учетом_к_тов" localSheetId="22">#REF!</definedName>
    <definedName name="Итого_ЗПМ_по_акту_вып_работ_в_базисных_ценах_с_учетом_к_тов" localSheetId="19">#REF!</definedName>
    <definedName name="Итого_ЗПМ_по_акту_вып_работ_в_базисных_ценах_с_учетом_к_тов" localSheetId="21">#REF!</definedName>
    <definedName name="Итого_ЗПМ_по_акту_вып_работ_в_базисных_ценах_с_учетом_к_тов" localSheetId="3">#REF!</definedName>
    <definedName name="Итого_ЗПМ_по_акту_вып_работ_в_базисных_ценах_с_учетом_к_тов" localSheetId="4">#REF!</definedName>
    <definedName name="Итого_ЗПМ_по_акту_вып_работ_в_базисных_ценах_с_учетом_к_тов">#REF!</definedName>
    <definedName name="Итого_ЗПМ_по_акту_вып_работ_при_ресурсном_расчете_с_учетом_к_тов" localSheetId="20">#REF!</definedName>
    <definedName name="Итого_ЗПМ_по_акту_вып_работ_при_ресурсном_расчете_с_учетом_к_тов" localSheetId="22">#REF!</definedName>
    <definedName name="Итого_ЗПМ_по_акту_вып_работ_при_ресурсном_расчете_с_учетом_к_тов" localSheetId="19">#REF!</definedName>
    <definedName name="Итого_ЗПМ_по_акту_вып_работ_при_ресурсном_расчете_с_учетом_к_тов" localSheetId="21">#REF!</definedName>
    <definedName name="Итого_ЗПМ_по_акту_вып_работ_при_ресурсном_расчете_с_учетом_к_тов" localSheetId="3">#REF!</definedName>
    <definedName name="Итого_ЗПМ_по_акту_вып_работ_при_ресурсном_расчете_с_учетом_к_тов" localSheetId="4">#REF!</definedName>
    <definedName name="Итого_ЗПМ_по_акту_вып_работ_при_ресурсном_расчете_с_учетом_к_тов">#REF!</definedName>
    <definedName name="Итого_ЗПМ_по_акту_выполненных_работ_в_базисных_ценах" localSheetId="20">#REF!</definedName>
    <definedName name="Итого_ЗПМ_по_акту_выполненных_работ_в_базисных_ценах" localSheetId="22">#REF!</definedName>
    <definedName name="Итого_ЗПМ_по_акту_выполненных_работ_в_базисных_ценах" localSheetId="19">#REF!</definedName>
    <definedName name="Итого_ЗПМ_по_акту_выполненных_работ_в_базисных_ценах" localSheetId="21">#REF!</definedName>
    <definedName name="Итого_ЗПМ_по_акту_выполненных_работ_в_базисных_ценах" localSheetId="3">#REF!</definedName>
    <definedName name="Итого_ЗПМ_по_акту_выполненных_работ_в_базисных_ценах" localSheetId="4">#REF!</definedName>
    <definedName name="Итого_ЗПМ_по_акту_выполненных_работ_в_базисных_ценах">#REF!</definedName>
    <definedName name="Итого_ЗПМ_по_акту_выполненных_работ_при_ресурсном_расчете" localSheetId="20">#REF!</definedName>
    <definedName name="Итого_ЗПМ_по_акту_выполненных_работ_при_ресурсном_расчете" localSheetId="22">#REF!</definedName>
    <definedName name="Итого_ЗПМ_по_акту_выполненных_работ_при_ресурсном_расчете" localSheetId="19">#REF!</definedName>
    <definedName name="Итого_ЗПМ_по_акту_выполненных_работ_при_ресурсном_расчете" localSheetId="21">#REF!</definedName>
    <definedName name="Итого_ЗПМ_по_акту_выполненных_работ_при_ресурсном_расчете" localSheetId="3">#REF!</definedName>
    <definedName name="Итого_ЗПМ_по_акту_выполненных_работ_при_ресурсном_расчете" localSheetId="4">#REF!</definedName>
    <definedName name="Итого_ЗПМ_по_акту_выполненных_работ_при_ресурсном_расчете">#REF!</definedName>
    <definedName name="Итого_ЗПМ_при_расчете_по_стоимости_ч_часа_работы_механизаторов" localSheetId="20">#REF!</definedName>
    <definedName name="Итого_ЗПМ_при_расчете_по_стоимости_ч_часа_работы_механизаторов" localSheetId="22">#REF!</definedName>
    <definedName name="Итого_ЗПМ_при_расчете_по_стоимости_ч_часа_работы_механизаторов" localSheetId="19">#REF!</definedName>
    <definedName name="Итого_ЗПМ_при_расчете_по_стоимости_ч_часа_работы_механизаторов" localSheetId="21">#REF!</definedName>
    <definedName name="Итого_ЗПМ_при_расчете_по_стоимости_ч_часа_работы_механизаторов" localSheetId="3">#REF!</definedName>
    <definedName name="Итого_ЗПМ_при_расчете_по_стоимости_ч_часа_работы_механизаторов" localSheetId="4">#REF!</definedName>
    <definedName name="Итого_ЗПМ_при_расчете_по_стоимости_ч_часа_работы_механизаторов">#REF!</definedName>
    <definedName name="Итого_МАТ_по_акту_вып_работ_в_базисных_ценах_с_учетом_к_тов" localSheetId="20">#REF!</definedName>
    <definedName name="Итого_МАТ_по_акту_вып_работ_в_базисных_ценах_с_учетом_к_тов" localSheetId="22">#REF!</definedName>
    <definedName name="Итого_МАТ_по_акту_вып_работ_в_базисных_ценах_с_учетом_к_тов" localSheetId="19">#REF!</definedName>
    <definedName name="Итого_МАТ_по_акту_вып_работ_в_базисных_ценах_с_учетом_к_тов" localSheetId="21">#REF!</definedName>
    <definedName name="Итого_МАТ_по_акту_вып_работ_в_базисных_ценах_с_учетом_к_тов" localSheetId="3">#REF!</definedName>
    <definedName name="Итого_МАТ_по_акту_вып_работ_в_базисных_ценах_с_учетом_к_тов" localSheetId="4">#REF!</definedName>
    <definedName name="Итого_МАТ_по_акту_вып_работ_в_базисных_ценах_с_учетом_к_тов">#REF!</definedName>
    <definedName name="Итого_МАТ_по_акту_вып_работ_при_ресурсном_расчете_с_учетом_к_тов" localSheetId="20">#REF!</definedName>
    <definedName name="Итого_МАТ_по_акту_вып_работ_при_ресурсном_расчете_с_учетом_к_тов" localSheetId="22">#REF!</definedName>
    <definedName name="Итого_МАТ_по_акту_вып_работ_при_ресурсном_расчете_с_учетом_к_тов" localSheetId="19">#REF!</definedName>
    <definedName name="Итого_МАТ_по_акту_вып_работ_при_ресурсном_расчете_с_учетом_к_тов" localSheetId="21">#REF!</definedName>
    <definedName name="Итого_МАТ_по_акту_вып_работ_при_ресурсном_расчете_с_учетом_к_тов" localSheetId="3">#REF!</definedName>
    <definedName name="Итого_МАТ_по_акту_вып_работ_при_ресурсном_расчете_с_учетом_к_тов" localSheetId="4">#REF!</definedName>
    <definedName name="Итого_МАТ_по_акту_вып_работ_при_ресурсном_расчете_с_учетом_к_тов">#REF!</definedName>
    <definedName name="Итого_материалы" localSheetId="20">#REF!</definedName>
    <definedName name="Итого_материалы" localSheetId="22">#REF!</definedName>
    <definedName name="Итого_материалы" localSheetId="19">#REF!</definedName>
    <definedName name="Итого_материалы" localSheetId="21">#REF!</definedName>
    <definedName name="Итого_материалы" localSheetId="3">#REF!</definedName>
    <definedName name="Итого_материалы" localSheetId="4">#REF!</definedName>
    <definedName name="Итого_материалы">#REF!</definedName>
    <definedName name="Итого_материалы__по_рес_расчету_с_учетом_к_тов" localSheetId="20">#REF!</definedName>
    <definedName name="Итого_материалы__по_рес_расчету_с_учетом_к_тов" localSheetId="22">#REF!</definedName>
    <definedName name="Итого_материалы__по_рес_расчету_с_учетом_к_тов" localSheetId="19">#REF!</definedName>
    <definedName name="Итого_материалы__по_рес_расчету_с_учетом_к_тов" localSheetId="21">#REF!</definedName>
    <definedName name="Итого_материалы__по_рес_расчету_с_учетом_к_тов" localSheetId="3">#REF!</definedName>
    <definedName name="Итого_материалы__по_рес_расчету_с_учетом_к_тов" localSheetId="4">#REF!</definedName>
    <definedName name="Итого_материалы__по_рес_расчету_с_учетом_к_тов">#REF!</definedName>
    <definedName name="Итого_материалы_в_базисных_ценах" localSheetId="20">#REF!</definedName>
    <definedName name="Итого_материалы_в_базисных_ценах" localSheetId="22">#REF!</definedName>
    <definedName name="Итого_материалы_в_базисных_ценах" localSheetId="19">#REF!</definedName>
    <definedName name="Итого_материалы_в_базисных_ценах" localSheetId="21">#REF!</definedName>
    <definedName name="Итого_материалы_в_базисных_ценах" localSheetId="3">#REF!</definedName>
    <definedName name="Итого_материалы_в_базисных_ценах" localSheetId="4">#REF!</definedName>
    <definedName name="Итого_материалы_в_базисных_ценах">#REF!</definedName>
    <definedName name="Итого_материалы_в_базисных_ценах_с_учетом_к_тов" localSheetId="20">#REF!</definedName>
    <definedName name="Итого_материалы_в_базисных_ценах_с_учетом_к_тов" localSheetId="22">#REF!</definedName>
    <definedName name="Итого_материалы_в_базисных_ценах_с_учетом_к_тов" localSheetId="19">#REF!</definedName>
    <definedName name="Итого_материалы_в_базисных_ценах_с_учетом_к_тов" localSheetId="21">#REF!</definedName>
    <definedName name="Итого_материалы_в_базисных_ценах_с_учетом_к_тов" localSheetId="3">#REF!</definedName>
    <definedName name="Итого_материалы_в_базисных_ценах_с_учетом_к_тов" localSheetId="4">#REF!</definedName>
    <definedName name="Итого_материалы_в_базисных_ценах_с_учетом_к_тов">#REF!</definedName>
    <definedName name="Итого_материалы_по_акту_выполненных_работ_в_базисных_ценах" localSheetId="20">#REF!</definedName>
    <definedName name="Итого_материалы_по_акту_выполненных_работ_в_базисных_ценах" localSheetId="22">#REF!</definedName>
    <definedName name="Итого_материалы_по_акту_выполненных_работ_в_базисных_ценах" localSheetId="19">#REF!</definedName>
    <definedName name="Итого_материалы_по_акту_выполненных_работ_в_базисных_ценах" localSheetId="21">#REF!</definedName>
    <definedName name="Итого_материалы_по_акту_выполненных_работ_в_базисных_ценах" localSheetId="3">#REF!</definedName>
    <definedName name="Итого_материалы_по_акту_выполненных_работ_в_базисных_ценах" localSheetId="4">#REF!</definedName>
    <definedName name="Итого_материалы_по_акту_выполненных_работ_в_базисных_ценах">#REF!</definedName>
    <definedName name="Итого_материалы_по_акту_выполненных_работ_при_ресурсном_расчете" localSheetId="20">#REF!</definedName>
    <definedName name="Итого_материалы_по_акту_выполненных_работ_при_ресурсном_расчете" localSheetId="22">#REF!</definedName>
    <definedName name="Итого_материалы_по_акту_выполненных_работ_при_ресурсном_расчете" localSheetId="19">#REF!</definedName>
    <definedName name="Итого_материалы_по_акту_выполненных_работ_при_ресурсном_расчете" localSheetId="21">#REF!</definedName>
    <definedName name="Итого_материалы_по_акту_выполненных_работ_при_ресурсном_расчете" localSheetId="3">#REF!</definedName>
    <definedName name="Итого_материалы_по_акту_выполненных_работ_при_ресурсном_расчете" localSheetId="4">#REF!</definedName>
    <definedName name="Итого_материалы_по_акту_выполненных_работ_при_ресурсном_расчете">#REF!</definedName>
    <definedName name="Итого_машины_и_механизмы" localSheetId="20">#REF!</definedName>
    <definedName name="Итого_машины_и_механизмы" localSheetId="22">#REF!</definedName>
    <definedName name="Итого_машины_и_механизмы" localSheetId="19">#REF!</definedName>
    <definedName name="Итого_машины_и_механизмы" localSheetId="21">#REF!</definedName>
    <definedName name="Итого_машины_и_механизмы" localSheetId="3">#REF!</definedName>
    <definedName name="Итого_машины_и_механизмы" localSheetId="4">#REF!</definedName>
    <definedName name="Итого_машины_и_механизмы">#REF!</definedName>
    <definedName name="Итого_машины_и_механизмы_в_базисных_ценах" localSheetId="20">#REF!</definedName>
    <definedName name="Итого_машины_и_механизмы_в_базисных_ценах" localSheetId="22">#REF!</definedName>
    <definedName name="Итого_машины_и_механизмы_в_базисных_ценах" localSheetId="19">#REF!</definedName>
    <definedName name="Итого_машины_и_механизмы_в_базисных_ценах" localSheetId="21">#REF!</definedName>
    <definedName name="Итого_машины_и_механизмы_в_базисных_ценах" localSheetId="3">#REF!</definedName>
    <definedName name="Итого_машины_и_механизмы_в_базисных_ценах" localSheetId="4">#REF!</definedName>
    <definedName name="Итого_машины_и_механизмы_в_базисных_ценах">#REF!</definedName>
    <definedName name="Итого_машины_и_механизмы_по_акту_выполненных_работ_в_базисных_ценах" localSheetId="20">#REF!</definedName>
    <definedName name="Итого_машины_и_механизмы_по_акту_выполненных_работ_в_базисных_ценах" localSheetId="22">#REF!</definedName>
    <definedName name="Итого_машины_и_механизмы_по_акту_выполненных_работ_в_базисных_ценах" localSheetId="19">#REF!</definedName>
    <definedName name="Итого_машины_и_механизмы_по_акту_выполненных_работ_в_базисных_ценах" localSheetId="21">#REF!</definedName>
    <definedName name="Итого_машины_и_механизмы_по_акту_выполненных_работ_в_базисных_ценах" localSheetId="3">#REF!</definedName>
    <definedName name="Итого_машины_и_механизмы_по_акту_выполненных_работ_в_базисных_ценах" localSheetId="4">#REF!</definedName>
    <definedName name="Итого_машины_и_механизмы_по_акту_выполненных_работ_в_базисных_ценах">#REF!</definedName>
    <definedName name="Итого_машины_и_механизмы_по_акту_выполненных_работ_при_ресурсном_расчете" localSheetId="20">#REF!</definedName>
    <definedName name="Итого_машины_и_механизмы_по_акту_выполненных_работ_при_ресурсном_расчете" localSheetId="22">#REF!</definedName>
    <definedName name="Итого_машины_и_механизмы_по_акту_выполненных_работ_при_ресурсном_расчете" localSheetId="19">#REF!</definedName>
    <definedName name="Итого_машины_и_механизмы_по_акту_выполненных_работ_при_ресурсном_расчете" localSheetId="21">#REF!</definedName>
    <definedName name="Итого_машины_и_механизмы_по_акту_выполненных_работ_при_ресурсном_расчете" localSheetId="3">#REF!</definedName>
    <definedName name="Итого_машины_и_механизмы_по_акту_выполненных_работ_при_ресурсном_расчете" localSheetId="4">#REF!</definedName>
    <definedName name="Итого_машины_и_механизмы_по_акту_выполненных_работ_при_ресурсном_расчете">#REF!</definedName>
    <definedName name="Итого_НР_в_базисных_ценах" localSheetId="20">#REF!</definedName>
    <definedName name="Итого_НР_в_базисных_ценах" localSheetId="22">#REF!</definedName>
    <definedName name="Итого_НР_в_базисных_ценах" localSheetId="19">#REF!</definedName>
    <definedName name="Итого_НР_в_базисных_ценах" localSheetId="21">#REF!</definedName>
    <definedName name="Итого_НР_в_базисных_ценах" localSheetId="3">#REF!</definedName>
    <definedName name="Итого_НР_в_базисных_ценах" localSheetId="4">#REF!</definedName>
    <definedName name="Итого_НР_в_базисных_ценах">#REF!</definedName>
    <definedName name="Итого_НР_по_акту_в_базисных_ценах" localSheetId="20">#REF!</definedName>
    <definedName name="Итого_НР_по_акту_в_базисных_ценах" localSheetId="22">#REF!</definedName>
    <definedName name="Итого_НР_по_акту_в_базисных_ценах" localSheetId="19">#REF!</definedName>
    <definedName name="Итого_НР_по_акту_в_базисных_ценах" localSheetId="21">#REF!</definedName>
    <definedName name="Итого_НР_по_акту_в_базисных_ценах" localSheetId="3">#REF!</definedName>
    <definedName name="Итого_НР_по_акту_в_базисных_ценах" localSheetId="4">#REF!</definedName>
    <definedName name="Итого_НР_по_акту_в_базисных_ценах">#REF!</definedName>
    <definedName name="Итого_НР_по_акту_по_ресурсному_расчету" localSheetId="20">#REF!</definedName>
    <definedName name="Итого_НР_по_акту_по_ресурсному_расчету" localSheetId="22">#REF!</definedName>
    <definedName name="Итого_НР_по_акту_по_ресурсному_расчету" localSheetId="19">#REF!</definedName>
    <definedName name="Итого_НР_по_акту_по_ресурсному_расчету" localSheetId="21">#REF!</definedName>
    <definedName name="Итого_НР_по_акту_по_ресурсному_расчету" localSheetId="3">#REF!</definedName>
    <definedName name="Итого_НР_по_акту_по_ресурсному_расчету" localSheetId="4">#REF!</definedName>
    <definedName name="Итого_НР_по_акту_по_ресурсному_расчету">#REF!</definedName>
    <definedName name="Итого_НР_по_ресурсному_расчету" localSheetId="20">#REF!</definedName>
    <definedName name="Итого_НР_по_ресурсному_расчету" localSheetId="22">#REF!</definedName>
    <definedName name="Итого_НР_по_ресурсному_расчету" localSheetId="19">#REF!</definedName>
    <definedName name="Итого_НР_по_ресурсному_расчету" localSheetId="21">#REF!</definedName>
    <definedName name="Итого_НР_по_ресурсному_расчету" localSheetId="3">#REF!</definedName>
    <definedName name="Итого_НР_по_ресурсному_расчету" localSheetId="4">#REF!</definedName>
    <definedName name="Итого_НР_по_ресурсному_расчету">#REF!</definedName>
    <definedName name="Итого_ОЗП" localSheetId="20">#REF!</definedName>
    <definedName name="Итого_ОЗП" localSheetId="22">#REF!</definedName>
    <definedName name="Итого_ОЗП" localSheetId="19">#REF!</definedName>
    <definedName name="Итого_ОЗП" localSheetId="21">#REF!</definedName>
    <definedName name="Итого_ОЗП" localSheetId="3">#REF!</definedName>
    <definedName name="Итого_ОЗП" localSheetId="4">#REF!</definedName>
    <definedName name="Итого_ОЗП">#REF!</definedName>
    <definedName name="Итого_ОЗП_в_базисных_ценах" localSheetId="20">#REF!</definedName>
    <definedName name="Итого_ОЗП_в_базисных_ценах" localSheetId="22">#REF!</definedName>
    <definedName name="Итого_ОЗП_в_базисных_ценах" localSheetId="19">#REF!</definedName>
    <definedName name="Итого_ОЗП_в_базисных_ценах" localSheetId="21">#REF!</definedName>
    <definedName name="Итого_ОЗП_в_базисных_ценах" localSheetId="3">#REF!</definedName>
    <definedName name="Итого_ОЗП_в_базисных_ценах" localSheetId="4">#REF!</definedName>
    <definedName name="Итого_ОЗП_в_базисных_ценах">#REF!</definedName>
    <definedName name="Итого_ОЗП_в_базисных_ценах_с_учетом_к_тов" localSheetId="20">#REF!</definedName>
    <definedName name="Итого_ОЗП_в_базисных_ценах_с_учетом_к_тов" localSheetId="22">#REF!</definedName>
    <definedName name="Итого_ОЗП_в_базисных_ценах_с_учетом_к_тов" localSheetId="19">#REF!</definedName>
    <definedName name="Итого_ОЗП_в_базисных_ценах_с_учетом_к_тов" localSheetId="21">#REF!</definedName>
    <definedName name="Итого_ОЗП_в_базисных_ценах_с_учетом_к_тов" localSheetId="3">#REF!</definedName>
    <definedName name="Итого_ОЗП_в_базисных_ценах_с_учетом_к_тов" localSheetId="4">#REF!</definedName>
    <definedName name="Итого_ОЗП_в_базисных_ценах_с_учетом_к_тов">#REF!</definedName>
    <definedName name="Итого_ОЗП_по_акту_вып_работ_в_базисных_ценах_с_учетом_к_тов" localSheetId="20">#REF!</definedName>
    <definedName name="Итого_ОЗП_по_акту_вып_работ_в_базисных_ценах_с_учетом_к_тов" localSheetId="22">#REF!</definedName>
    <definedName name="Итого_ОЗП_по_акту_вып_работ_в_базисных_ценах_с_учетом_к_тов" localSheetId="19">#REF!</definedName>
    <definedName name="Итого_ОЗП_по_акту_вып_работ_в_базисных_ценах_с_учетом_к_тов" localSheetId="21">#REF!</definedName>
    <definedName name="Итого_ОЗП_по_акту_вып_работ_в_базисных_ценах_с_учетом_к_тов" localSheetId="3">#REF!</definedName>
    <definedName name="Итого_ОЗП_по_акту_вып_работ_в_базисных_ценах_с_учетом_к_тов" localSheetId="4">#REF!</definedName>
    <definedName name="Итого_ОЗП_по_акту_вып_работ_в_базисных_ценах_с_учетом_к_тов">#REF!</definedName>
    <definedName name="Итого_ОЗП_по_акту_вып_работ_при_ресурсном_расчете_с_учетом_к_тов" localSheetId="20">#REF!</definedName>
    <definedName name="Итого_ОЗП_по_акту_вып_работ_при_ресурсном_расчете_с_учетом_к_тов" localSheetId="22">#REF!</definedName>
    <definedName name="Итого_ОЗП_по_акту_вып_работ_при_ресурсном_расчете_с_учетом_к_тов" localSheetId="19">#REF!</definedName>
    <definedName name="Итого_ОЗП_по_акту_вып_работ_при_ресурсном_расчете_с_учетом_к_тов" localSheetId="21">#REF!</definedName>
    <definedName name="Итого_ОЗП_по_акту_вып_работ_при_ресурсном_расчете_с_учетом_к_тов" localSheetId="3">#REF!</definedName>
    <definedName name="Итого_ОЗП_по_акту_вып_работ_при_ресурсном_расчете_с_учетом_к_тов" localSheetId="4">#REF!</definedName>
    <definedName name="Итого_ОЗП_по_акту_вып_работ_при_ресурсном_расчете_с_учетом_к_тов">#REF!</definedName>
    <definedName name="Итого_ОЗП_по_акту_выполненных_работ_в_базисных_ценах" localSheetId="20">#REF!</definedName>
    <definedName name="Итого_ОЗП_по_акту_выполненных_работ_в_базисных_ценах" localSheetId="22">#REF!</definedName>
    <definedName name="Итого_ОЗП_по_акту_выполненных_работ_в_базисных_ценах" localSheetId="19">#REF!</definedName>
    <definedName name="Итого_ОЗП_по_акту_выполненных_работ_в_базисных_ценах" localSheetId="21">#REF!</definedName>
    <definedName name="Итого_ОЗП_по_акту_выполненных_работ_в_базисных_ценах" localSheetId="3">#REF!</definedName>
    <definedName name="Итого_ОЗП_по_акту_выполненных_работ_в_базисных_ценах" localSheetId="4">#REF!</definedName>
    <definedName name="Итого_ОЗП_по_акту_выполненных_работ_в_базисных_ценах">#REF!</definedName>
    <definedName name="Итого_ОЗП_по_акту_выполненных_работ_при_ресурсном_расчете" localSheetId="20">#REF!</definedName>
    <definedName name="Итого_ОЗП_по_акту_выполненных_работ_при_ресурсном_расчете" localSheetId="22">#REF!</definedName>
    <definedName name="Итого_ОЗП_по_акту_выполненных_работ_при_ресурсном_расчете" localSheetId="19">#REF!</definedName>
    <definedName name="Итого_ОЗП_по_акту_выполненных_работ_при_ресурсном_расчете" localSheetId="21">#REF!</definedName>
    <definedName name="Итого_ОЗП_по_акту_выполненных_работ_при_ресурсном_расчете" localSheetId="3">#REF!</definedName>
    <definedName name="Итого_ОЗП_по_акту_выполненных_работ_при_ресурсном_расчете" localSheetId="4">#REF!</definedName>
    <definedName name="Итого_ОЗП_по_акту_выполненных_работ_при_ресурсном_расчете">#REF!</definedName>
    <definedName name="Итого_ОЗП_по_рес_расчету_с_учетом_к_тов" localSheetId="20">#REF!</definedName>
    <definedName name="Итого_ОЗП_по_рес_расчету_с_учетом_к_тов" localSheetId="22">#REF!</definedName>
    <definedName name="Итого_ОЗП_по_рес_расчету_с_учетом_к_тов" localSheetId="19">#REF!</definedName>
    <definedName name="Итого_ОЗП_по_рес_расчету_с_учетом_к_тов" localSheetId="21">#REF!</definedName>
    <definedName name="Итого_ОЗП_по_рес_расчету_с_учетом_к_тов" localSheetId="3">#REF!</definedName>
    <definedName name="Итого_ОЗП_по_рес_расчету_с_учетом_к_тов" localSheetId="4">#REF!</definedName>
    <definedName name="Итого_ОЗП_по_рес_расчету_с_учетом_к_тов">#REF!</definedName>
    <definedName name="Итого_ПЗ" localSheetId="20">#REF!</definedName>
    <definedName name="Итого_ПЗ" localSheetId="22">#REF!</definedName>
    <definedName name="Итого_ПЗ" localSheetId="19">#REF!</definedName>
    <definedName name="Итого_ПЗ" localSheetId="21">#REF!</definedName>
    <definedName name="Итого_ПЗ" localSheetId="3">#REF!</definedName>
    <definedName name="Итого_ПЗ" localSheetId="4">#REF!</definedName>
    <definedName name="Итого_ПЗ">#REF!</definedName>
    <definedName name="Итого_ПЗ_в_базисных_ценах" localSheetId="20">#REF!</definedName>
    <definedName name="Итого_ПЗ_в_базисных_ценах" localSheetId="22">#REF!</definedName>
    <definedName name="Итого_ПЗ_в_базисных_ценах" localSheetId="19">#REF!</definedName>
    <definedName name="Итого_ПЗ_в_базисных_ценах" localSheetId="21">#REF!</definedName>
    <definedName name="Итого_ПЗ_в_базисных_ценах" localSheetId="3">#REF!</definedName>
    <definedName name="Итого_ПЗ_в_базисных_ценах" localSheetId="4">#REF!</definedName>
    <definedName name="Итого_ПЗ_в_базисных_ценах">#REF!</definedName>
    <definedName name="Итого_ПЗ_в_базисных_ценах_с_учетом_к_тов" localSheetId="20">#REF!</definedName>
    <definedName name="Итого_ПЗ_в_базисных_ценах_с_учетом_к_тов" localSheetId="22">#REF!</definedName>
    <definedName name="Итого_ПЗ_в_базисных_ценах_с_учетом_к_тов" localSheetId="19">#REF!</definedName>
    <definedName name="Итого_ПЗ_в_базисных_ценах_с_учетом_к_тов" localSheetId="21">#REF!</definedName>
    <definedName name="Итого_ПЗ_в_базисных_ценах_с_учетом_к_тов" localSheetId="3">#REF!</definedName>
    <definedName name="Итого_ПЗ_в_базисных_ценах_с_учетом_к_тов" localSheetId="4">#REF!</definedName>
    <definedName name="Итого_ПЗ_в_базисных_ценах_с_учетом_к_тов">#REF!</definedName>
    <definedName name="Итого_ПЗ_по_акту_вып_работ_в_базисных_ценах_с_учетом_к_тов" localSheetId="20">#REF!</definedName>
    <definedName name="Итого_ПЗ_по_акту_вып_работ_в_базисных_ценах_с_учетом_к_тов" localSheetId="22">#REF!</definedName>
    <definedName name="Итого_ПЗ_по_акту_вып_работ_в_базисных_ценах_с_учетом_к_тов" localSheetId="19">#REF!</definedName>
    <definedName name="Итого_ПЗ_по_акту_вып_работ_в_базисных_ценах_с_учетом_к_тов" localSheetId="21">#REF!</definedName>
    <definedName name="Итого_ПЗ_по_акту_вып_работ_в_базисных_ценах_с_учетом_к_тов" localSheetId="3">#REF!</definedName>
    <definedName name="Итого_ПЗ_по_акту_вып_работ_в_базисных_ценах_с_учетом_к_тов" localSheetId="4">#REF!</definedName>
    <definedName name="Итого_ПЗ_по_акту_вып_работ_в_базисных_ценах_с_учетом_к_тов">#REF!</definedName>
    <definedName name="Итого_ПЗ_по_акту_вып_работ_при_ресурсном_расчете_с_учетом_к_тов" localSheetId="20">#REF!</definedName>
    <definedName name="Итого_ПЗ_по_акту_вып_работ_при_ресурсном_расчете_с_учетом_к_тов" localSheetId="22">#REF!</definedName>
    <definedName name="Итого_ПЗ_по_акту_вып_работ_при_ресурсном_расчете_с_учетом_к_тов" localSheetId="19">#REF!</definedName>
    <definedName name="Итого_ПЗ_по_акту_вып_работ_при_ресурсном_расчете_с_учетом_к_тов" localSheetId="21">#REF!</definedName>
    <definedName name="Итого_ПЗ_по_акту_вып_работ_при_ресурсном_расчете_с_учетом_к_тов" localSheetId="3">#REF!</definedName>
    <definedName name="Итого_ПЗ_по_акту_вып_работ_при_ресурсном_расчете_с_учетом_к_тов" localSheetId="4">#REF!</definedName>
    <definedName name="Итого_ПЗ_по_акту_вып_работ_при_ресурсном_расчете_с_учетом_к_тов">#REF!</definedName>
    <definedName name="Итого_ПЗ_по_акту_выполненных_работ_в_базисных_ценах" localSheetId="20">#REF!</definedName>
    <definedName name="Итого_ПЗ_по_акту_выполненных_работ_в_базисных_ценах" localSheetId="22">#REF!</definedName>
    <definedName name="Итого_ПЗ_по_акту_выполненных_работ_в_базисных_ценах" localSheetId="19">#REF!</definedName>
    <definedName name="Итого_ПЗ_по_акту_выполненных_работ_в_базисных_ценах" localSheetId="21">#REF!</definedName>
    <definedName name="Итого_ПЗ_по_акту_выполненных_работ_в_базисных_ценах" localSheetId="3">#REF!</definedName>
    <definedName name="Итого_ПЗ_по_акту_выполненных_работ_в_базисных_ценах" localSheetId="4">#REF!</definedName>
    <definedName name="Итого_ПЗ_по_акту_выполненных_работ_в_базисных_ценах">#REF!</definedName>
    <definedName name="Итого_ПЗ_по_акту_выполненных_работ_при_ресурсном_расчете" localSheetId="20">#REF!</definedName>
    <definedName name="Итого_ПЗ_по_акту_выполненных_работ_при_ресурсном_расчете" localSheetId="22">#REF!</definedName>
    <definedName name="Итого_ПЗ_по_акту_выполненных_работ_при_ресурсном_расчете" localSheetId="19">#REF!</definedName>
    <definedName name="Итого_ПЗ_по_акту_выполненных_работ_при_ресурсном_расчете" localSheetId="21">#REF!</definedName>
    <definedName name="Итого_ПЗ_по_акту_выполненных_работ_при_ресурсном_расчете" localSheetId="3">#REF!</definedName>
    <definedName name="Итого_ПЗ_по_акту_выполненных_работ_при_ресурсном_расчете" localSheetId="4">#REF!</definedName>
    <definedName name="Итого_ПЗ_по_акту_выполненных_работ_при_ресурсном_расчете">#REF!</definedName>
    <definedName name="Итого_ПЗ_по_рес_расчету_с_учетом_к_тов" localSheetId="20">#REF!</definedName>
    <definedName name="Итого_ПЗ_по_рес_расчету_с_учетом_к_тов" localSheetId="22">#REF!</definedName>
    <definedName name="Итого_ПЗ_по_рес_расчету_с_учетом_к_тов" localSheetId="19">#REF!</definedName>
    <definedName name="Итого_ПЗ_по_рес_расчету_с_учетом_к_тов" localSheetId="21">#REF!</definedName>
    <definedName name="Итого_ПЗ_по_рес_расчету_с_учетом_к_тов" localSheetId="3">#REF!</definedName>
    <definedName name="Итого_ПЗ_по_рес_расчету_с_учетом_к_тов" localSheetId="4">#REF!</definedName>
    <definedName name="Итого_ПЗ_по_рес_расчету_с_учетом_к_тов">#REF!</definedName>
    <definedName name="Итого_СП_в_базисных_ценах" localSheetId="20">#REF!</definedName>
    <definedName name="Итого_СП_в_базисных_ценах" localSheetId="22">#REF!</definedName>
    <definedName name="Итого_СП_в_базисных_ценах" localSheetId="19">#REF!</definedName>
    <definedName name="Итого_СП_в_базисных_ценах" localSheetId="21">#REF!</definedName>
    <definedName name="Итого_СП_в_базисных_ценах" localSheetId="3">#REF!</definedName>
    <definedName name="Итого_СП_в_базисных_ценах" localSheetId="4">#REF!</definedName>
    <definedName name="Итого_СП_в_базисных_ценах">#REF!</definedName>
    <definedName name="Итого_СП_по_акту_в_базисных_ценах" localSheetId="20">#REF!</definedName>
    <definedName name="Итого_СП_по_акту_в_базисных_ценах" localSheetId="22">#REF!</definedName>
    <definedName name="Итого_СП_по_акту_в_базисных_ценах" localSheetId="19">#REF!</definedName>
    <definedName name="Итого_СП_по_акту_в_базисных_ценах" localSheetId="21">#REF!</definedName>
    <definedName name="Итого_СП_по_акту_в_базисных_ценах" localSheetId="3">#REF!</definedName>
    <definedName name="Итого_СП_по_акту_в_базисных_ценах" localSheetId="4">#REF!</definedName>
    <definedName name="Итого_СП_по_акту_в_базисных_ценах">#REF!</definedName>
    <definedName name="Итого_СП_по_акту_по_ресурсному_расчету" localSheetId="20">#REF!</definedName>
    <definedName name="Итого_СП_по_акту_по_ресурсному_расчету" localSheetId="22">#REF!</definedName>
    <definedName name="Итого_СП_по_акту_по_ресурсному_расчету" localSheetId="19">#REF!</definedName>
    <definedName name="Итого_СП_по_акту_по_ресурсному_расчету" localSheetId="21">#REF!</definedName>
    <definedName name="Итого_СП_по_акту_по_ресурсному_расчету" localSheetId="3">#REF!</definedName>
    <definedName name="Итого_СП_по_акту_по_ресурсному_расчету" localSheetId="4">#REF!</definedName>
    <definedName name="Итого_СП_по_акту_по_ресурсному_расчету">#REF!</definedName>
    <definedName name="Итого_СП_по_ресурсному_расчету" localSheetId="20">#REF!</definedName>
    <definedName name="Итого_СП_по_ресурсному_расчету" localSheetId="22">#REF!</definedName>
    <definedName name="Итого_СП_по_ресурсному_расчету" localSheetId="19">#REF!</definedName>
    <definedName name="Итого_СП_по_ресурсному_расчету" localSheetId="21">#REF!</definedName>
    <definedName name="Итого_СП_по_ресурсному_расчету" localSheetId="3">#REF!</definedName>
    <definedName name="Итого_СП_по_ресурсному_расчету" localSheetId="4">#REF!</definedName>
    <definedName name="Итого_СП_по_ресурсному_расчету">#REF!</definedName>
    <definedName name="Итого_ФОТ_в_базисных_ценах" localSheetId="20">#REF!</definedName>
    <definedName name="Итого_ФОТ_в_базисных_ценах" localSheetId="22">#REF!</definedName>
    <definedName name="Итого_ФОТ_в_базисных_ценах" localSheetId="19">#REF!</definedName>
    <definedName name="Итого_ФОТ_в_базисных_ценах" localSheetId="21">#REF!</definedName>
    <definedName name="Итого_ФОТ_в_базисных_ценах" localSheetId="3">#REF!</definedName>
    <definedName name="Итого_ФОТ_в_базисных_ценах" localSheetId="4">#REF!</definedName>
    <definedName name="Итого_ФОТ_в_базисных_ценах">#REF!</definedName>
    <definedName name="Итого_ФОТ_по_акту_выполненных_работ_в_базисных_ценах" localSheetId="20">#REF!</definedName>
    <definedName name="Итого_ФОТ_по_акту_выполненных_работ_в_базисных_ценах" localSheetId="22">#REF!</definedName>
    <definedName name="Итого_ФОТ_по_акту_выполненных_работ_в_базисных_ценах" localSheetId="19">#REF!</definedName>
    <definedName name="Итого_ФОТ_по_акту_выполненных_работ_в_базисных_ценах" localSheetId="21">#REF!</definedName>
    <definedName name="Итого_ФОТ_по_акту_выполненных_работ_в_базисных_ценах" localSheetId="3">#REF!</definedName>
    <definedName name="Итого_ФОТ_по_акту_выполненных_работ_в_базисных_ценах" localSheetId="4">#REF!</definedName>
    <definedName name="Итого_ФОТ_по_акту_выполненных_работ_в_базисных_ценах">#REF!</definedName>
    <definedName name="Итого_ФОТ_по_акту_выполненных_работ_при_ресурсном_расчете" localSheetId="20">#REF!</definedName>
    <definedName name="Итого_ФОТ_по_акту_выполненных_работ_при_ресурсном_расчете" localSheetId="22">#REF!</definedName>
    <definedName name="Итого_ФОТ_по_акту_выполненных_работ_при_ресурсном_расчете" localSheetId="19">#REF!</definedName>
    <definedName name="Итого_ФОТ_по_акту_выполненных_работ_при_ресурсном_расчете" localSheetId="21">#REF!</definedName>
    <definedName name="Итого_ФОТ_по_акту_выполненных_работ_при_ресурсном_расчете" localSheetId="3">#REF!</definedName>
    <definedName name="Итого_ФОТ_по_акту_выполненных_работ_при_ресурсном_расчете" localSheetId="4">#REF!</definedName>
    <definedName name="Итого_ФОТ_по_акту_выполненных_работ_при_ресурсном_расчете">#REF!</definedName>
    <definedName name="Итого_ФОТ_при_расчете_по_доле_з_п_в_стоимости_эксплуатации_машин" localSheetId="20">#REF!</definedName>
    <definedName name="Итого_ФОТ_при_расчете_по_доле_з_п_в_стоимости_эксплуатации_машин" localSheetId="22">#REF!</definedName>
    <definedName name="Итого_ФОТ_при_расчете_по_доле_з_п_в_стоимости_эксплуатации_машин" localSheetId="19">#REF!</definedName>
    <definedName name="Итого_ФОТ_при_расчете_по_доле_з_п_в_стоимости_эксплуатации_машин" localSheetId="21">#REF!</definedName>
    <definedName name="Итого_ФОТ_при_расчете_по_доле_з_п_в_стоимости_эксплуатации_машин" localSheetId="3">#REF!</definedName>
    <definedName name="Итого_ФОТ_при_расчете_по_доле_з_п_в_стоимости_эксплуатации_машин" localSheetId="4">#REF!</definedName>
    <definedName name="Итого_ФОТ_при_расчете_по_доле_з_п_в_стоимости_эксплуатации_машин">#REF!</definedName>
    <definedName name="Итого_ЭММ__по_рес_расчету_с_учетом_к_тов" localSheetId="20">#REF!</definedName>
    <definedName name="Итого_ЭММ__по_рес_расчету_с_учетом_к_тов" localSheetId="22">#REF!</definedName>
    <definedName name="Итого_ЭММ__по_рес_расчету_с_учетом_к_тов" localSheetId="19">#REF!</definedName>
    <definedName name="Итого_ЭММ__по_рес_расчету_с_учетом_к_тов" localSheetId="21">#REF!</definedName>
    <definedName name="Итого_ЭММ__по_рес_расчету_с_учетом_к_тов" localSheetId="3">#REF!</definedName>
    <definedName name="Итого_ЭММ__по_рес_расчету_с_учетом_к_тов" localSheetId="4">#REF!</definedName>
    <definedName name="Итого_ЭММ__по_рес_расчету_с_учетом_к_тов">#REF!</definedName>
    <definedName name="Итого_ЭММ_в_базисных_ценах_с_учетом_к_тов" localSheetId="20">#REF!</definedName>
    <definedName name="Итого_ЭММ_в_базисных_ценах_с_учетом_к_тов" localSheetId="22">#REF!</definedName>
    <definedName name="Итого_ЭММ_в_базисных_ценах_с_учетом_к_тов" localSheetId="19">#REF!</definedName>
    <definedName name="Итого_ЭММ_в_базисных_ценах_с_учетом_к_тов" localSheetId="21">#REF!</definedName>
    <definedName name="Итого_ЭММ_в_базисных_ценах_с_учетом_к_тов" localSheetId="3">#REF!</definedName>
    <definedName name="Итого_ЭММ_в_базисных_ценах_с_учетом_к_тов" localSheetId="4">#REF!</definedName>
    <definedName name="Итого_ЭММ_в_базисных_ценах_с_учетом_к_тов">#REF!</definedName>
    <definedName name="Итого_ЭММ_по_акту_вып_работ_в_базисных_ценах_с_учетом_к_тов" localSheetId="20">#REF!</definedName>
    <definedName name="Итого_ЭММ_по_акту_вып_работ_в_базисных_ценах_с_учетом_к_тов" localSheetId="22">#REF!</definedName>
    <definedName name="Итого_ЭММ_по_акту_вып_работ_в_базисных_ценах_с_учетом_к_тов" localSheetId="19">#REF!</definedName>
    <definedName name="Итого_ЭММ_по_акту_вып_работ_в_базисных_ценах_с_учетом_к_тов" localSheetId="21">#REF!</definedName>
    <definedName name="Итого_ЭММ_по_акту_вып_работ_в_базисных_ценах_с_учетом_к_тов" localSheetId="3">#REF!</definedName>
    <definedName name="Итого_ЭММ_по_акту_вып_работ_в_базисных_ценах_с_учетом_к_тов" localSheetId="4">#REF!</definedName>
    <definedName name="Итого_ЭММ_по_акту_вып_работ_в_базисных_ценах_с_учетом_к_тов">#REF!</definedName>
    <definedName name="Итого_ЭММ_по_акту_вып_работ_при_ресурсном_расчете_с_учетом_к_тов" localSheetId="20">#REF!</definedName>
    <definedName name="Итого_ЭММ_по_акту_вып_работ_при_ресурсном_расчете_с_учетом_к_тов" localSheetId="22">#REF!</definedName>
    <definedName name="Итого_ЭММ_по_акту_вып_работ_при_ресурсном_расчете_с_учетом_к_тов" localSheetId="19">#REF!</definedName>
    <definedName name="Итого_ЭММ_по_акту_вып_работ_при_ресурсном_расчете_с_учетом_к_тов" localSheetId="21">#REF!</definedName>
    <definedName name="Итого_ЭММ_по_акту_вып_работ_при_ресурсном_расчете_с_учетом_к_тов" localSheetId="3">#REF!</definedName>
    <definedName name="Итого_ЭММ_по_акту_вып_работ_при_ресурсном_расчете_с_учетом_к_тов" localSheetId="4">#REF!</definedName>
    <definedName name="Итого_ЭММ_по_акту_вып_работ_при_ресурсном_расчете_с_учетом_к_тов">#REF!</definedName>
    <definedName name="ить" localSheetId="21">#REF!</definedName>
    <definedName name="ить">#REF!</definedName>
    <definedName name="й" localSheetId="21">#REF!</definedName>
    <definedName name="й">#REF!</definedName>
    <definedName name="ййй" localSheetId="21">[2]мсн!#REF!</definedName>
    <definedName name="ййй" localSheetId="3">[2]мсн!#REF!</definedName>
    <definedName name="ййй" localSheetId="4">[2]мсн!#REF!</definedName>
    <definedName name="ййй">[2]мсн!#REF!</definedName>
    <definedName name="йййй" localSheetId="20">#REF!</definedName>
    <definedName name="йййй" localSheetId="22">#REF!</definedName>
    <definedName name="йййй" localSheetId="19">#REF!</definedName>
    <definedName name="йййй" localSheetId="21">#REF!</definedName>
    <definedName name="йййй" localSheetId="3">#REF!</definedName>
    <definedName name="йййй" localSheetId="4">#REF!</definedName>
    <definedName name="йййй">#REF!</definedName>
    <definedName name="йцйц">NA()</definedName>
    <definedName name="йцу" localSheetId="21">#REF!</definedName>
    <definedName name="йцу" localSheetId="2">#REF!</definedName>
    <definedName name="йцу">#REF!</definedName>
    <definedName name="к" localSheetId="21">#REF!</definedName>
    <definedName name="к">#REF!</definedName>
    <definedName name="к_ЗПМ" localSheetId="20">#REF!</definedName>
    <definedName name="к_ЗПМ" localSheetId="22">#REF!</definedName>
    <definedName name="к_ЗПМ" localSheetId="19">#REF!</definedName>
    <definedName name="к_ЗПМ" localSheetId="21">#REF!</definedName>
    <definedName name="к_ЗПМ" localSheetId="3">#REF!</definedName>
    <definedName name="к_ЗПМ" localSheetId="4">#REF!</definedName>
    <definedName name="к_ЗПМ">#REF!</definedName>
    <definedName name="к_МАТ" localSheetId="20">#REF!</definedName>
    <definedName name="к_МАТ" localSheetId="22">#REF!</definedName>
    <definedName name="к_МАТ" localSheetId="19">#REF!</definedName>
    <definedName name="к_МАТ" localSheetId="21">#REF!</definedName>
    <definedName name="к_МАТ" localSheetId="3">#REF!</definedName>
    <definedName name="к_МАТ" localSheetId="4">#REF!</definedName>
    <definedName name="к_МАТ">#REF!</definedName>
    <definedName name="к_ОЗП" localSheetId="20">#REF!</definedName>
    <definedName name="к_ОЗП" localSheetId="22">#REF!</definedName>
    <definedName name="к_ОЗП" localSheetId="19">#REF!</definedName>
    <definedName name="к_ОЗП" localSheetId="21">#REF!</definedName>
    <definedName name="к_ОЗП" localSheetId="3">#REF!</definedName>
    <definedName name="к_ОЗП" localSheetId="4">#REF!</definedName>
    <definedName name="к_ОЗП">#REF!</definedName>
    <definedName name="к_ПЗ" localSheetId="20">#REF!</definedName>
    <definedName name="к_ПЗ" localSheetId="22">#REF!</definedName>
    <definedName name="к_ПЗ" localSheetId="19">#REF!</definedName>
    <definedName name="к_ПЗ" localSheetId="21">#REF!</definedName>
    <definedName name="к_ПЗ" localSheetId="3">#REF!</definedName>
    <definedName name="к_ПЗ" localSheetId="4">#REF!</definedName>
    <definedName name="к_ПЗ">#REF!</definedName>
    <definedName name="к_ЭМ" localSheetId="20">#REF!</definedName>
    <definedName name="к_ЭМ" localSheetId="22">#REF!</definedName>
    <definedName name="к_ЭМ" localSheetId="19">#REF!</definedName>
    <definedName name="к_ЭМ" localSheetId="21">#REF!</definedName>
    <definedName name="к_ЭМ" localSheetId="3">#REF!</definedName>
    <definedName name="к_ЭМ" localSheetId="4">#REF!</definedName>
    <definedName name="к_ЭМ">#REF!</definedName>
    <definedName name="Кабели" localSheetId="21">[12]Коэфф1.!#REF!</definedName>
    <definedName name="Кабели">[12]Коэфф1.!#REF!</definedName>
    <definedName name="Кабели_1" localSheetId="21">#REF!</definedName>
    <definedName name="Кабели_1" localSheetId="2">#REF!</definedName>
    <definedName name="Кабели_1">#REF!</definedName>
    <definedName name="Кабельные_линии">[19]Таблица!$B$205:$B$339</definedName>
    <definedName name="кака" localSheetId="21">#REF!</definedName>
    <definedName name="кака" localSheetId="2">#REF!</definedName>
    <definedName name="кака">#REF!</definedName>
    <definedName name="калплан" localSheetId="21">#REF!</definedName>
    <definedName name="калплан">#REF!</definedName>
    <definedName name="Категория_сложности" localSheetId="21">#REF!</definedName>
    <definedName name="Категория_сложности">#REF!</definedName>
    <definedName name="Кварталы">[19]Регионы!$B$154:$B$182</definedName>
    <definedName name="кгкг" localSheetId="21">#REF!</definedName>
    <definedName name="кгкг" localSheetId="2">#REF!</definedName>
    <definedName name="кгкг">#REF!</definedName>
    <definedName name="кеке" localSheetId="21">#REF!</definedName>
    <definedName name="кеке">#REF!</definedName>
    <definedName name="КИП" localSheetId="21">#REF!</definedName>
    <definedName name="КИП">#REF!</definedName>
    <definedName name="КИПиавтом" localSheetId="21">#REF!</definedName>
    <definedName name="КИПиавтом">#REF!</definedName>
    <definedName name="кк">'[33]свод 2'!$A$7</definedName>
    <definedName name="ккк" localSheetId="20">#REF!</definedName>
    <definedName name="ккк" localSheetId="22">#REF!</definedName>
    <definedName name="ккк" localSheetId="19">#REF!</definedName>
    <definedName name="ккк" localSheetId="21">#REF!</definedName>
    <definedName name="ккк" localSheetId="3">#REF!</definedName>
    <definedName name="ккк" localSheetId="4">#REF!</definedName>
    <definedName name="ккк">#REF!</definedName>
    <definedName name="книга" localSheetId="20" hidden="1">{#N/A,#N/A,FALSE,"Откр.вод.(осн.)"}</definedName>
    <definedName name="книга" localSheetId="22" hidden="1">{#N/A,#N/A,FALSE,"Откр.вод.(осн.)"}</definedName>
    <definedName name="книга" localSheetId="21" hidden="1">{#N/A,#N/A,FALSE,"Откр.вод.(осн.)"}</definedName>
    <definedName name="книга" localSheetId="2" hidden="1">{#N/A,#N/A,FALSE,"Откр.вод.(осн.)"}</definedName>
    <definedName name="книга" hidden="1">{#N/A,#N/A,FALSE,"Откр.вод.(осн.)"}</definedName>
    <definedName name="Количество_землепользователей" localSheetId="21">#REF!</definedName>
    <definedName name="Количество_землепользователей" localSheetId="2">#REF!</definedName>
    <definedName name="Количество_землепользователей">#REF!</definedName>
    <definedName name="Количество_контуров" localSheetId="21">#REF!</definedName>
    <definedName name="Количество_контуров">#REF!</definedName>
    <definedName name="Количество_культур" localSheetId="21">#REF!</definedName>
    <definedName name="Количество_культур">#REF!</definedName>
    <definedName name="Количество_планшетов" localSheetId="21">#REF!</definedName>
    <definedName name="Количество_планшетов">#REF!</definedName>
    <definedName name="Количество_предприятий" localSheetId="21">#REF!</definedName>
    <definedName name="Количество_предприятий">#REF!</definedName>
    <definedName name="Количество_согласований" localSheetId="21">#REF!</definedName>
    <definedName name="Количество_согласований">#REF!</definedName>
    <definedName name="Колп">'[34]СметаСводная Колпино'!$C$5</definedName>
    <definedName name="ком" localSheetId="21">[35]топография!#REF!</definedName>
    <definedName name="ком" localSheetId="2">[35]топография!#REF!</definedName>
    <definedName name="ком">[35]топография!#REF!</definedName>
    <definedName name="ком___0" localSheetId="21">[36]топография!#REF!</definedName>
    <definedName name="ком___0" localSheetId="2">[36]топография!#REF!</definedName>
    <definedName name="ком___0">[36]топография!#REF!</definedName>
    <definedName name="Командировочные_расходы" localSheetId="21">#REF!</definedName>
    <definedName name="Командировочные_расходы" localSheetId="2">#REF!</definedName>
    <definedName name="Командировочные_расходы">#REF!</definedName>
    <definedName name="Компенсаторы">[19]Таблица!$B$544:$B$559</definedName>
    <definedName name="Комплектные_трансформаторные_устройства">[19]Таблица!$B$132:$B$146</definedName>
    <definedName name="Контроллер" localSheetId="21">[12]Коэфф1.!#REF!</definedName>
    <definedName name="Контроллер" localSheetId="2">[12]Коэфф1.!#REF!</definedName>
    <definedName name="Контроллер">[12]Коэфф1.!#REF!</definedName>
    <definedName name="Контроллер_1" localSheetId="21">#REF!</definedName>
    <definedName name="Контроллер_1" localSheetId="2">#REF!</definedName>
    <definedName name="Контроллер_1">#REF!</definedName>
    <definedName name="Коэффициент" localSheetId="21">#REF!</definedName>
    <definedName name="Коэффициент">#REF!</definedName>
    <definedName name="Кра">[37]СметаСводная!$E$6</definedName>
    <definedName name="кс2_произв" localSheetId="21">#REF!</definedName>
    <definedName name="кс2_произв" localSheetId="2">#REF!</definedName>
    <definedName name="кс2_произв">#REF!</definedName>
    <definedName name="кс3_ГТУ_произв" localSheetId="21">#REF!</definedName>
    <definedName name="кс3_ГТУ_произв">#REF!</definedName>
    <definedName name="кс3_ЭД_произв" localSheetId="21">#REF!</definedName>
    <definedName name="кс3_ЭД_произв">#REF!</definedName>
    <definedName name="ктп" localSheetId="20">#REF!</definedName>
    <definedName name="ктп" localSheetId="22">#REF!</definedName>
    <definedName name="ктп" localSheetId="19">#REF!</definedName>
    <definedName name="ктп" localSheetId="21">#REF!</definedName>
    <definedName name="ктп" localSheetId="3">#REF!</definedName>
    <definedName name="ктп" localSheetId="4">#REF!</definedName>
    <definedName name="ктп">#REF!</definedName>
    <definedName name="куку" localSheetId="21">#REF!</definedName>
    <definedName name="куку">#REF!</definedName>
    <definedName name="Курс">[12]Коэфф1.!$E$23</definedName>
    <definedName name="Курс_1" localSheetId="21">#REF!</definedName>
    <definedName name="Курс_1" localSheetId="2">#REF!</definedName>
    <definedName name="Курс_1">#REF!</definedName>
    <definedName name="курс_дол" localSheetId="21">#REF!</definedName>
    <definedName name="курс_дол">#REF!</definedName>
    <definedName name="Курс_доллара_США" localSheetId="21">#REF!</definedName>
    <definedName name="Курс_доллара_США">#REF!</definedName>
    <definedName name="курс1" localSheetId="21">#REF!</definedName>
    <definedName name="курс1">#REF!</definedName>
    <definedName name="л" localSheetId="20">#REF!</definedName>
    <definedName name="л" localSheetId="22">#REF!</definedName>
    <definedName name="л" localSheetId="19">#REF!</definedName>
    <definedName name="л" localSheetId="21">#REF!</definedName>
    <definedName name="л" localSheetId="3">#REF!</definedName>
    <definedName name="л" localSheetId="4">#REF!</definedName>
    <definedName name="л">#REF!</definedName>
    <definedName name="лд" localSheetId="20">#REF!</definedName>
    <definedName name="лд" localSheetId="22">#REF!</definedName>
    <definedName name="лд" localSheetId="19">#REF!</definedName>
    <definedName name="лд" localSheetId="21">#REF!</definedName>
    <definedName name="лд" localSheetId="3">#REF!</definedName>
    <definedName name="лд" localSheetId="4">#REF!</definedName>
    <definedName name="лд">#REF!</definedName>
    <definedName name="ленин" localSheetId="21">#REF!</definedName>
    <definedName name="ленин">#REF!</definedName>
    <definedName name="лл" localSheetId="21">#REF!</definedName>
    <definedName name="лл">#REF!</definedName>
    <definedName name="ллдж" localSheetId="21">#REF!</definedName>
    <definedName name="ллдж">#REF!</definedName>
    <definedName name="лллллллллллл" localSheetId="20">#REF!</definedName>
    <definedName name="лллллллллллл" localSheetId="22">#REF!</definedName>
    <definedName name="лллллллллллл" localSheetId="19">#REF!</definedName>
    <definedName name="лллллллллллл" localSheetId="21">#REF!</definedName>
    <definedName name="лллллллллллл" localSheetId="3">#REF!</definedName>
    <definedName name="лллллллллллл" localSheetId="4">#REF!</definedName>
    <definedName name="лллллллллллл">#REF!</definedName>
    <definedName name="лп" localSheetId="20">#REF!</definedName>
    <definedName name="лп" localSheetId="22">#REF!</definedName>
    <definedName name="лп" localSheetId="19">#REF!</definedName>
    <definedName name="лп" localSheetId="21">#REF!</definedName>
    <definedName name="лп" localSheetId="3">#REF!</definedName>
    <definedName name="лп" localSheetId="4">#REF!</definedName>
    <definedName name="лп">#REF!</definedName>
    <definedName name="м" localSheetId="20">#REF!</definedName>
    <definedName name="м" localSheetId="22">#REF!</definedName>
    <definedName name="м" localSheetId="19">#REF!</definedName>
    <definedName name="м" localSheetId="21">#REF!</definedName>
    <definedName name="м" localSheetId="3">#REF!</definedName>
    <definedName name="м" localSheetId="4">#REF!</definedName>
    <definedName name="м">#REF!</definedName>
    <definedName name="Мак">[38]сводная!$D$7</definedName>
    <definedName name="Метео" localSheetId="21">#REF!</definedName>
    <definedName name="Метео" localSheetId="2">#REF!</definedName>
    <definedName name="Метео">#REF!</definedName>
    <definedName name="МетеорУТ" localSheetId="21">[27]топография!#REF!</definedName>
    <definedName name="МетеорУТ" localSheetId="2">[27]топография!#REF!</definedName>
    <definedName name="МетеорУТ">[27]топография!#REF!</definedName>
    <definedName name="мж1">'[39]СметаСводная 1 оч'!$D$6</definedName>
    <definedName name="мил" localSheetId="20">{0,"миллионов ";1,"миллион ";2,"миллиона ";5,"миллионов "}</definedName>
    <definedName name="мил" localSheetId="22">{0,"миллионов ";1,"миллион ";2,"миллиона ";5,"миллионов "}</definedName>
    <definedName name="мил" localSheetId="21">{0,"миллионов ";1,"миллион ";2,"миллиона ";5,"миллионов "}</definedName>
    <definedName name="мил" localSheetId="2">{0,"миллионов ";1,"миллион ";2,"миллиона ";5,"миллионов "}</definedName>
    <definedName name="мил">{0,"миллионов ";1,"миллион ";2,"миллиона ";5,"миллионов "}</definedName>
    <definedName name="мин" localSheetId="21">#REF!</definedName>
    <definedName name="мин" localSheetId="2">#REF!</definedName>
    <definedName name="мин">#REF!</definedName>
    <definedName name="Министерство_транспорта__связи_и_автомобильных_дорог_Самарской_области" localSheetId="21">#REF!</definedName>
    <definedName name="Министерство_транспорта__связи_и_автомобильных_дорог_Самарской_области">#REF!</definedName>
    <definedName name="мит" localSheetId="21">#REF!</definedName>
    <definedName name="мит">#REF!</definedName>
    <definedName name="митюгов">'[40]Данные для расчёта сметы'!$J$33</definedName>
    <definedName name="мичм">[41]сводная!$D$7</definedName>
    <definedName name="ммммммм" localSheetId="20">[2]мсн!#REF!</definedName>
    <definedName name="ммммммм" localSheetId="22">[2]мсн!#REF!</definedName>
    <definedName name="ммммммм" localSheetId="19">[2]мсн!#REF!</definedName>
    <definedName name="ммммммм" localSheetId="21">[2]мсн!#REF!</definedName>
    <definedName name="ммммммм" localSheetId="2">[2]мсн!#REF!</definedName>
    <definedName name="ммммммм" localSheetId="3">[2]мсн!#REF!</definedName>
    <definedName name="ммммммм" localSheetId="4">[2]мсн!#REF!</definedName>
    <definedName name="ммммммм">[2]мсн!#REF!</definedName>
    <definedName name="МММММММММ" localSheetId="21">#REF!</definedName>
    <definedName name="МММММММММ" localSheetId="2">#REF!</definedName>
    <definedName name="МММММММММ">#REF!</definedName>
    <definedName name="Монтаж" localSheetId="21">#REF!</definedName>
    <definedName name="Монтаж">#REF!</definedName>
    <definedName name="Монтажные_работы_в_базисных_ценах" localSheetId="20">#REF!</definedName>
    <definedName name="Монтажные_работы_в_базисных_ценах" localSheetId="22">#REF!</definedName>
    <definedName name="Монтажные_работы_в_базисных_ценах" localSheetId="19">#REF!</definedName>
    <definedName name="Монтажные_работы_в_базисных_ценах" localSheetId="21">#REF!</definedName>
    <definedName name="Монтажные_работы_в_базисных_ценах" localSheetId="3">#REF!</definedName>
    <definedName name="Монтажные_работы_в_базисных_ценах" localSheetId="4">#REF!</definedName>
    <definedName name="Монтажные_работы_в_базисных_ценах">#REF!</definedName>
    <definedName name="Монтажные_работы_в_текущих_ценах" localSheetId="20">#REF!</definedName>
    <definedName name="Монтажные_работы_в_текущих_ценах" localSheetId="22">#REF!</definedName>
    <definedName name="Монтажные_работы_в_текущих_ценах" localSheetId="19">#REF!</definedName>
    <definedName name="Монтажные_работы_в_текущих_ценах" localSheetId="21">#REF!</definedName>
    <definedName name="Монтажные_работы_в_текущих_ценах" localSheetId="3">#REF!</definedName>
    <definedName name="Монтажные_работы_в_текущих_ценах" localSheetId="4">#REF!</definedName>
    <definedName name="Монтажные_работы_в_текущих_ценах">#REF!</definedName>
    <definedName name="Монтажные_работы_в_текущих_ценах_по_ресурсному_расчету" localSheetId="20">#REF!</definedName>
    <definedName name="Монтажные_работы_в_текущих_ценах_по_ресурсному_расчету" localSheetId="22">#REF!</definedName>
    <definedName name="Монтажные_работы_в_текущих_ценах_по_ресурсному_расчету" localSheetId="19">#REF!</definedName>
    <definedName name="Монтажные_работы_в_текущих_ценах_по_ресурсному_расчету" localSheetId="21">#REF!</definedName>
    <definedName name="Монтажные_работы_в_текущих_ценах_по_ресурсному_расчету" localSheetId="3">#REF!</definedName>
    <definedName name="Монтажные_работы_в_текущих_ценах_по_ресурсному_расчету" localSheetId="4">#REF!</definedName>
    <definedName name="Монтажные_работы_в_текущих_ценах_по_ресурсному_расчету">#REF!</definedName>
    <definedName name="Монтажные_работы_в_текущих_ценах_после_применения_индексов" localSheetId="20">#REF!</definedName>
    <definedName name="Монтажные_работы_в_текущих_ценах_после_применения_индексов" localSheetId="22">#REF!</definedName>
    <definedName name="Монтажные_работы_в_текущих_ценах_после_применения_индексов" localSheetId="19">#REF!</definedName>
    <definedName name="Монтажные_работы_в_текущих_ценах_после_применения_индексов" localSheetId="21">#REF!</definedName>
    <definedName name="Монтажные_работы_в_текущих_ценах_после_применения_индексов" localSheetId="3">#REF!</definedName>
    <definedName name="Монтажные_работы_в_текущих_ценах_после_применения_индексов" localSheetId="4">#REF!</definedName>
    <definedName name="Монтажные_работы_в_текущих_ценах_после_применения_индексов">#REF!</definedName>
    <definedName name="н" localSheetId="20">#REF!</definedName>
    <definedName name="н" localSheetId="22">#REF!</definedName>
    <definedName name="н" localSheetId="19">#REF!</definedName>
    <definedName name="н" localSheetId="21">#REF!</definedName>
    <definedName name="н" localSheetId="3">#REF!</definedName>
    <definedName name="н" localSheetId="4">#REF!</definedName>
    <definedName name="н">#REF!</definedName>
    <definedName name="Название_проекта" localSheetId="21">#REF!</definedName>
    <definedName name="Название_проекта">#REF!</definedName>
    <definedName name="Наименование__строительства__стадии_проектирования__Выполнение_работ_по_разработке_инженерного_проекта_реконструкции_автомобильной_дороги__Самара_Бугуруслан__на_участке_км_54_272_км_73_900_в_Кинельском_районе_Самарской_области" localSheetId="21">#REF!</definedName>
    <definedName name="Наименование__строительства__стадии_проектирования__Выполнение_работ_по_разработке_инженерного_проекта_реконструкции_автомобильной_дороги__Самара_Бугуруслан__на_участке_км_54_272_км_73_900_в_Кинельском_районе_Самарской_области">#REF!</definedName>
    <definedName name="Наименование__строительства__стадии_проектирования__Разработка_проекта_реконструкции_автомобильной_дороги__М_10__Скандинавия__от_Санкт_Петербурга_через_Выборг_до_госграницы_с_Финляндией__на_участках_км_196_000___таможенный_пункт__Торфяновка__км_198_000">[42]свод!$A$7</definedName>
    <definedName name="Наименование_группы_строек" localSheetId="20">#REF!</definedName>
    <definedName name="Наименование_группы_строек" localSheetId="22">#REF!</definedName>
    <definedName name="Наименование_группы_строек" localSheetId="19">#REF!</definedName>
    <definedName name="Наименование_группы_строек" localSheetId="21">#REF!</definedName>
    <definedName name="Наименование_группы_строек" localSheetId="3">#REF!</definedName>
    <definedName name="Наименование_группы_строек" localSheetId="4">#REF!</definedName>
    <definedName name="Наименование_группы_строек">#REF!</definedName>
    <definedName name="Наименование_локальной_сметы" localSheetId="20">#REF!</definedName>
    <definedName name="Наименование_локальной_сметы" localSheetId="22">#REF!</definedName>
    <definedName name="Наименование_локальной_сметы" localSheetId="19">#REF!</definedName>
    <definedName name="Наименование_локальной_сметы" localSheetId="21">#REF!</definedName>
    <definedName name="Наименование_локальной_сметы" localSheetId="3">#REF!</definedName>
    <definedName name="Наименование_локальной_сметы" localSheetId="4">#REF!</definedName>
    <definedName name="Наименование_локальной_сметы">#REF!</definedName>
    <definedName name="Наименование_объекта" localSheetId="20">#REF!</definedName>
    <definedName name="Наименование_объекта" localSheetId="22">#REF!</definedName>
    <definedName name="Наименование_объекта" localSheetId="19">#REF!</definedName>
    <definedName name="Наименование_объекта" localSheetId="21">#REF!</definedName>
    <definedName name="Наименование_объекта" localSheetId="3">#REF!</definedName>
    <definedName name="Наименование_объекта" localSheetId="4">#REF!</definedName>
    <definedName name="Наименование_объекта">#REF!</definedName>
    <definedName name="Наименование_объектной_сметы" localSheetId="20">#REF!</definedName>
    <definedName name="Наименование_объектной_сметы" localSheetId="22">#REF!</definedName>
    <definedName name="Наименование_объектной_сметы" localSheetId="19">#REF!</definedName>
    <definedName name="Наименование_объектной_сметы" localSheetId="21">#REF!</definedName>
    <definedName name="Наименование_объектной_сметы" localSheetId="3">#REF!</definedName>
    <definedName name="Наименование_объектной_сметы" localSheetId="4">#REF!</definedName>
    <definedName name="Наименование_объектной_сметы">#REF!</definedName>
    <definedName name="Наименование_очереди" localSheetId="20">#REF!</definedName>
    <definedName name="Наименование_очереди" localSheetId="22">#REF!</definedName>
    <definedName name="Наименование_очереди" localSheetId="19">#REF!</definedName>
    <definedName name="Наименование_очереди" localSheetId="21">#REF!</definedName>
    <definedName name="Наименование_очереди" localSheetId="3">#REF!</definedName>
    <definedName name="Наименование_очереди" localSheetId="4">#REF!</definedName>
    <definedName name="Наименование_очереди">#REF!</definedName>
    <definedName name="Наименование_пускового_комплекса" localSheetId="20">#REF!</definedName>
    <definedName name="Наименование_пускового_комплекса" localSheetId="22">#REF!</definedName>
    <definedName name="Наименование_пускового_комплекса" localSheetId="19">#REF!</definedName>
    <definedName name="Наименование_пускового_комплекса" localSheetId="21">#REF!</definedName>
    <definedName name="Наименование_пускового_комплекса" localSheetId="3">#REF!</definedName>
    <definedName name="Наименование_пускового_комплекса" localSheetId="4">#REF!</definedName>
    <definedName name="Наименование_пускового_комплекса">#REF!</definedName>
    <definedName name="Наименование_сводного_сметного_расчета" localSheetId="20">#REF!</definedName>
    <definedName name="Наименование_сводного_сметного_расчета" localSheetId="22">#REF!</definedName>
    <definedName name="Наименование_сводного_сметного_расчета" localSheetId="19">#REF!</definedName>
    <definedName name="Наименование_сводного_сметного_расчета" localSheetId="21">#REF!</definedName>
    <definedName name="Наименование_сводного_сметного_расчета" localSheetId="3">#REF!</definedName>
    <definedName name="Наименование_сводного_сметного_расчета" localSheetId="4">#REF!</definedName>
    <definedName name="Наименование_сводного_сметного_расчета">#REF!</definedName>
    <definedName name="Наименование_стройки" localSheetId="20">#REF!</definedName>
    <definedName name="Наименование_стройки" localSheetId="22">#REF!</definedName>
    <definedName name="Наименование_стройки" localSheetId="19">#REF!</definedName>
    <definedName name="Наименование_стройки" localSheetId="21">#REF!</definedName>
    <definedName name="Наименование_стройки" localSheetId="3">#REF!</definedName>
    <definedName name="Наименование_стройки" localSheetId="4">#REF!</definedName>
    <definedName name="Наименование_стройки">#REF!</definedName>
    <definedName name="НДС" localSheetId="21">#REF!</definedName>
    <definedName name="НДС">#REF!</definedName>
    <definedName name="НК">'[43]См 1 наруж.водопровод'!$D$6</definedName>
    <definedName name="нннн" localSheetId="20">#REF!</definedName>
    <definedName name="нннн" localSheetId="22">#REF!</definedName>
    <definedName name="нннн" localSheetId="19">#REF!</definedName>
    <definedName name="нннн" localSheetId="21">#REF!</definedName>
    <definedName name="нннн" localSheetId="3">#REF!</definedName>
    <definedName name="нннн" localSheetId="4">#REF!</definedName>
    <definedName name="нннн">#REF!</definedName>
    <definedName name="ном_фид" localSheetId="20">#REF!</definedName>
    <definedName name="ном_фид" localSheetId="22">#REF!</definedName>
    <definedName name="ном_фид" localSheetId="19">#REF!</definedName>
    <definedName name="ном_фид" localSheetId="21">#REF!</definedName>
    <definedName name="ном_фид" localSheetId="3">#REF!</definedName>
    <definedName name="ном_фид" localSheetId="4">#REF!</definedName>
    <definedName name="ном_фид">#REF!</definedName>
    <definedName name="Номер_договора" localSheetId="21">#REF!</definedName>
    <definedName name="Номер_договора">#REF!</definedName>
    <definedName name="номера" localSheetId="20">#REF!</definedName>
    <definedName name="номера" localSheetId="22">#REF!</definedName>
    <definedName name="номера" localSheetId="19">#REF!</definedName>
    <definedName name="номера" localSheetId="21">#REF!</definedName>
    <definedName name="номера" localSheetId="3">#REF!</definedName>
    <definedName name="номера" localSheetId="4">#REF!</definedName>
    <definedName name="номера">#REF!</definedName>
    <definedName name="Норм_трудоемкость_механизаторов_по_смете_с_учетом_к_тов" localSheetId="20">#REF!</definedName>
    <definedName name="Норм_трудоемкость_механизаторов_по_смете_с_учетом_к_тов" localSheetId="22">#REF!</definedName>
    <definedName name="Норм_трудоемкость_механизаторов_по_смете_с_учетом_к_тов" localSheetId="19">#REF!</definedName>
    <definedName name="Норм_трудоемкость_механизаторов_по_смете_с_учетом_к_тов" localSheetId="21">#REF!</definedName>
    <definedName name="Норм_трудоемкость_механизаторов_по_смете_с_учетом_к_тов" localSheetId="3">#REF!</definedName>
    <definedName name="Норм_трудоемкость_механизаторов_по_смете_с_учетом_к_тов" localSheetId="4">#REF!</definedName>
    <definedName name="Норм_трудоемкость_механизаторов_по_смете_с_учетом_к_тов">#REF!</definedName>
    <definedName name="Норм_трудоемкость_осн_рабочих_по_смете_с_учетом_к_тов" localSheetId="20">#REF!</definedName>
    <definedName name="Норм_трудоемкость_осн_рабочих_по_смете_с_учетом_к_тов" localSheetId="22">#REF!</definedName>
    <definedName name="Норм_трудоемкость_осн_рабочих_по_смете_с_учетом_к_тов" localSheetId="19">#REF!</definedName>
    <definedName name="Норм_трудоемкость_осн_рабочих_по_смете_с_учетом_к_тов" localSheetId="21">#REF!</definedName>
    <definedName name="Норм_трудоемкость_осн_рабочих_по_смете_с_учетом_к_тов" localSheetId="3">#REF!</definedName>
    <definedName name="Норм_трудоемкость_осн_рабочих_по_смете_с_учетом_к_тов" localSheetId="4">#REF!</definedName>
    <definedName name="Норм_трудоемкость_осн_рабочих_по_смете_с_учетом_к_тов">#REF!</definedName>
    <definedName name="Нормативная_трудоемкость_механизаторов_по_смете" localSheetId="20">#REF!</definedName>
    <definedName name="Нормативная_трудоемкость_механизаторов_по_смете" localSheetId="22">#REF!</definedName>
    <definedName name="Нормативная_трудоемкость_механизаторов_по_смете" localSheetId="19">#REF!</definedName>
    <definedName name="Нормативная_трудоемкость_механизаторов_по_смете" localSheetId="21">#REF!</definedName>
    <definedName name="Нормативная_трудоемкость_механизаторов_по_смете" localSheetId="3">#REF!</definedName>
    <definedName name="Нормативная_трудоемкость_механизаторов_по_смете" localSheetId="4">#REF!</definedName>
    <definedName name="Нормативная_трудоемкость_механизаторов_по_смете">#REF!</definedName>
    <definedName name="Нормативная_трудоемкость_основных_рабочих_по_смете" localSheetId="20">#REF!</definedName>
    <definedName name="Нормативная_трудоемкость_основных_рабочих_по_смете" localSheetId="22">#REF!</definedName>
    <definedName name="Нормативная_трудоемкость_основных_рабочих_по_смете" localSheetId="19">#REF!</definedName>
    <definedName name="Нормативная_трудоемкость_основных_рабочих_по_смете" localSheetId="21">#REF!</definedName>
    <definedName name="Нормативная_трудоемкость_основных_рабочих_по_смете" localSheetId="3">#REF!</definedName>
    <definedName name="Нормативная_трудоемкость_основных_рабочих_по_смете" localSheetId="4">#REF!</definedName>
    <definedName name="Нормативная_трудоемкость_основных_рабочих_по_смете">#REF!</definedName>
    <definedName name="о" localSheetId="20">#REF!</definedName>
    <definedName name="о" localSheetId="22">#REF!</definedName>
    <definedName name="о" localSheetId="19">#REF!</definedName>
    <definedName name="о" localSheetId="21">#REF!</definedName>
    <definedName name="о" localSheetId="3">#REF!</definedName>
    <definedName name="о" localSheetId="4">#REF!</definedName>
    <definedName name="о">#REF!</definedName>
    <definedName name="об17">' ССР КЛ 10'!#REF!</definedName>
    <definedName name="_xlnm.Print_Area" localSheetId="10">'ИИ КЛ0,4'!$A$1:$G$43</definedName>
    <definedName name="_xlnm.Print_Area" localSheetId="20">'ИИ КТП'!$A$1:$G$41</definedName>
    <definedName name="_xlnm.Print_Area" localSheetId="12">'ОЗ КЛ0,4'!$A$1:$L$37</definedName>
    <definedName name="_xlnm.Print_Area" localSheetId="22">'ОЗ ТП'!$A$3:$J$25</definedName>
    <definedName name="_xlnm.Print_Area" localSheetId="8">'Предпроект KЛ 0,4'!$A$1:$G$26</definedName>
    <definedName name="_xlnm.Print_Area" localSheetId="9">'Проект КЛ0,4'!$A$1:$E$19</definedName>
    <definedName name="_xlnm.Print_Area" localSheetId="19">'Проект КТП'!$A$1:$E$25</definedName>
    <definedName name="_xlnm.Print_Area" localSheetId="7">'Свод к торгам ПИР'!$A$1:$D$48</definedName>
    <definedName name="_xlnm.Print_Area" localSheetId="21">#REF!</definedName>
    <definedName name="_xlnm.Print_Area" localSheetId="2">#REF!</definedName>
    <definedName name="_xlnm.Print_Area" localSheetId="3">#REF!</definedName>
    <definedName name="_xlnm.Print_Area" localSheetId="4">#REF!</definedName>
    <definedName name="_xlnm.Print_Area" localSheetId="0">УНЦкИПР!$A$1:$G$30</definedName>
    <definedName name="_xlnm.Print_Area">#REF!</definedName>
    <definedName name="Оборудование_в_базисных_ценах" localSheetId="20">#REF!</definedName>
    <definedName name="Оборудование_в_базисных_ценах" localSheetId="22">#REF!</definedName>
    <definedName name="Оборудование_в_базисных_ценах" localSheetId="19">#REF!</definedName>
    <definedName name="Оборудование_в_базисных_ценах" localSheetId="21">#REF!</definedName>
    <definedName name="Оборудование_в_базисных_ценах" localSheetId="3">#REF!</definedName>
    <definedName name="Оборудование_в_базисных_ценах" localSheetId="4">#REF!</definedName>
    <definedName name="Оборудование_в_базисных_ценах">#REF!</definedName>
    <definedName name="Оборудование_в_текущих_ценах" localSheetId="20">#REF!</definedName>
    <definedName name="Оборудование_в_текущих_ценах" localSheetId="22">#REF!</definedName>
    <definedName name="Оборудование_в_текущих_ценах" localSheetId="19">#REF!</definedName>
    <definedName name="Оборудование_в_текущих_ценах" localSheetId="21">#REF!</definedName>
    <definedName name="Оборудование_в_текущих_ценах" localSheetId="3">#REF!</definedName>
    <definedName name="Оборудование_в_текущих_ценах" localSheetId="4">#REF!</definedName>
    <definedName name="Оборудование_в_текущих_ценах">#REF!</definedName>
    <definedName name="Оборудование_в_текущих_ценах_по_ресурсному_расчету" localSheetId="20">#REF!</definedName>
    <definedName name="Оборудование_в_текущих_ценах_по_ресурсному_расчету" localSheetId="22">#REF!</definedName>
    <definedName name="Оборудование_в_текущих_ценах_по_ресурсному_расчету" localSheetId="19">#REF!</definedName>
    <definedName name="Оборудование_в_текущих_ценах_по_ресурсному_расчету" localSheetId="21">#REF!</definedName>
    <definedName name="Оборудование_в_текущих_ценах_по_ресурсному_расчету" localSheetId="3">#REF!</definedName>
    <definedName name="Оборудование_в_текущих_ценах_по_ресурсному_расчету" localSheetId="4">#REF!</definedName>
    <definedName name="Оборудование_в_текущих_ценах_по_ресурсному_расчету">#REF!</definedName>
    <definedName name="Оборудование_в_текущих_ценах_после_применения_индексов" localSheetId="20">#REF!</definedName>
    <definedName name="Оборудование_в_текущих_ценах_после_применения_индексов" localSheetId="22">#REF!</definedName>
    <definedName name="Оборудование_в_текущих_ценах_после_применения_индексов" localSheetId="19">#REF!</definedName>
    <definedName name="Оборудование_в_текущих_ценах_после_применения_индексов" localSheetId="21">#REF!</definedName>
    <definedName name="Оборудование_в_текущих_ценах_после_применения_индексов" localSheetId="3">#REF!</definedName>
    <definedName name="Оборудование_в_текущих_ценах_после_применения_индексов" localSheetId="4">#REF!</definedName>
    <definedName name="Оборудование_в_текущих_ценах_после_применения_индексов">#REF!</definedName>
    <definedName name="Обоснование_поправки" localSheetId="20">#REF!</definedName>
    <definedName name="Обоснование_поправки" localSheetId="22">#REF!</definedName>
    <definedName name="Обоснование_поправки" localSheetId="19">#REF!</definedName>
    <definedName name="Обоснование_поправки" localSheetId="21">#REF!</definedName>
    <definedName name="Обоснование_поправки" localSheetId="3">#REF!</definedName>
    <definedName name="Обоснование_поправки" localSheetId="4">#REF!</definedName>
    <definedName name="Обоснование_поправки">#REF!</definedName>
    <definedName name="общая" localSheetId="21">[44]топография!#REF!</definedName>
    <definedName name="общая">[44]топография!#REF!</definedName>
    <definedName name="объем">#N/A</definedName>
    <definedName name="объем___0" localSheetId="21">#REF!</definedName>
    <definedName name="объем___0" localSheetId="2">#REF!</definedName>
    <definedName name="объем___0">#REF!</definedName>
    <definedName name="объем___0___0" localSheetId="21">#REF!</definedName>
    <definedName name="объем___0___0">#REF!</definedName>
    <definedName name="объем___0___0___0" localSheetId="21">#REF!</definedName>
    <definedName name="объем___0___0___0">#REF!</definedName>
    <definedName name="объем___0___0___0___0" localSheetId="21">#REF!</definedName>
    <definedName name="объем___0___0___0___0">#REF!</definedName>
    <definedName name="объем___0___0___0___0___0" localSheetId="21">#REF!</definedName>
    <definedName name="объем___0___0___0___0___0">#REF!</definedName>
    <definedName name="объем___0___0___0___1" localSheetId="21">#REF!</definedName>
    <definedName name="объем___0___0___0___1">#REF!</definedName>
    <definedName name="объем___0___0___0___3" localSheetId="21">#REF!</definedName>
    <definedName name="объем___0___0___0___3">#REF!</definedName>
    <definedName name="объем___0___0___0___5" localSheetId="21">#REF!</definedName>
    <definedName name="объем___0___0___0___5">#REF!</definedName>
    <definedName name="объем___0___0___0_1" localSheetId="21">#REF!</definedName>
    <definedName name="объем___0___0___0_1">#REF!</definedName>
    <definedName name="объем___0___0___0_5" localSheetId="21">#REF!</definedName>
    <definedName name="объем___0___0___0_5">#REF!</definedName>
    <definedName name="объем___0___0___1" localSheetId="21">#REF!</definedName>
    <definedName name="объем___0___0___1">#REF!</definedName>
    <definedName name="объем___0___0___2" localSheetId="21">#REF!</definedName>
    <definedName name="объем___0___0___2">#REF!</definedName>
    <definedName name="объем___0___0___3" localSheetId="21">#REF!</definedName>
    <definedName name="объем___0___0___3">#REF!</definedName>
    <definedName name="объем___0___0___3___0" localSheetId="21">#REF!</definedName>
    <definedName name="объем___0___0___3___0">#REF!</definedName>
    <definedName name="объем___0___0___4" localSheetId="21">#REF!</definedName>
    <definedName name="объем___0___0___4">#REF!</definedName>
    <definedName name="объем___0___0___5" localSheetId="21">#REF!</definedName>
    <definedName name="объем___0___0___5">#REF!</definedName>
    <definedName name="объем___0___0___6" localSheetId="21">#REF!</definedName>
    <definedName name="объем___0___0___6">#REF!</definedName>
    <definedName name="объем___0___0___7" localSheetId="21">#REF!</definedName>
    <definedName name="объем___0___0___7">#REF!</definedName>
    <definedName name="объем___0___0___8" localSheetId="21">#REF!</definedName>
    <definedName name="объем___0___0___8">#REF!</definedName>
    <definedName name="объем___0___0___9" localSheetId="21">#REF!</definedName>
    <definedName name="объем___0___0___9">#REF!</definedName>
    <definedName name="объем___0___0_1" localSheetId="21">#REF!</definedName>
    <definedName name="объем___0___0_1">#REF!</definedName>
    <definedName name="объем___0___0_3" localSheetId="21">#REF!</definedName>
    <definedName name="объем___0___0_3">#REF!</definedName>
    <definedName name="объем___0___0_5" localSheetId="21">#REF!</definedName>
    <definedName name="объем___0___0_5">#REF!</definedName>
    <definedName name="объем___0___1" localSheetId="21">#REF!</definedName>
    <definedName name="объем___0___1">#REF!</definedName>
    <definedName name="объем___0___1___0" localSheetId="21">#REF!</definedName>
    <definedName name="объем___0___1___0">#REF!</definedName>
    <definedName name="объем___0___10" localSheetId="21">#REF!</definedName>
    <definedName name="объем___0___10">#REF!</definedName>
    <definedName name="объем___0___12" localSheetId="21">#REF!</definedName>
    <definedName name="объем___0___12">#REF!</definedName>
    <definedName name="объем___0___2" localSheetId="21">#REF!</definedName>
    <definedName name="объем___0___2">#REF!</definedName>
    <definedName name="объем___0___2___0" localSheetId="21">#REF!</definedName>
    <definedName name="объем___0___2___0">#REF!</definedName>
    <definedName name="объем___0___2___0___0" localSheetId="21">#REF!</definedName>
    <definedName name="объем___0___2___0___0">#REF!</definedName>
    <definedName name="объем___0___2___5" localSheetId="21">#REF!</definedName>
    <definedName name="объем___0___2___5">#REF!</definedName>
    <definedName name="объем___0___2_1" localSheetId="21">#REF!</definedName>
    <definedName name="объем___0___2_1">#REF!</definedName>
    <definedName name="объем___0___2_3" localSheetId="21">#REF!</definedName>
    <definedName name="объем___0___2_3">#REF!</definedName>
    <definedName name="объем___0___2_5" localSheetId="21">#REF!</definedName>
    <definedName name="объем___0___2_5">#REF!</definedName>
    <definedName name="объем___0___3" localSheetId="21">#REF!</definedName>
    <definedName name="объем___0___3">#REF!</definedName>
    <definedName name="объем___0___3___0" localSheetId="21">#REF!</definedName>
    <definedName name="объем___0___3___0">#REF!</definedName>
    <definedName name="объем___0___3___3" localSheetId="21">#REF!</definedName>
    <definedName name="объем___0___3___3">#REF!</definedName>
    <definedName name="объем___0___3___5" localSheetId="21">#REF!</definedName>
    <definedName name="объем___0___3___5">#REF!</definedName>
    <definedName name="объем___0___3_1" localSheetId="21">#REF!</definedName>
    <definedName name="объем___0___3_1">#REF!</definedName>
    <definedName name="объем___0___3_5" localSheetId="21">#REF!</definedName>
    <definedName name="объем___0___3_5">#REF!</definedName>
    <definedName name="объем___0___4" localSheetId="21">#REF!</definedName>
    <definedName name="объем___0___4">#REF!</definedName>
    <definedName name="объем___0___4___0" localSheetId="21">#REF!</definedName>
    <definedName name="объем___0___4___0">#REF!</definedName>
    <definedName name="объем___0___4___5" localSheetId="21">#REF!</definedName>
    <definedName name="объем___0___4___5">#REF!</definedName>
    <definedName name="объем___0___4_1" localSheetId="21">#REF!</definedName>
    <definedName name="объем___0___4_1">#REF!</definedName>
    <definedName name="объем___0___4_3" localSheetId="21">#REF!</definedName>
    <definedName name="объем___0___4_3">#REF!</definedName>
    <definedName name="объем___0___4_5" localSheetId="21">#REF!</definedName>
    <definedName name="объем___0___4_5">#REF!</definedName>
    <definedName name="объем___0___5" localSheetId="21">#REF!</definedName>
    <definedName name="объем___0___5">#REF!</definedName>
    <definedName name="объем___0___5___0" localSheetId="21">#REF!</definedName>
    <definedName name="объем___0___5___0">#REF!</definedName>
    <definedName name="объем___0___6" localSheetId="21">#REF!</definedName>
    <definedName name="объем___0___6">#REF!</definedName>
    <definedName name="объем___0___6___0" localSheetId="21">#REF!</definedName>
    <definedName name="объем___0___6___0">#REF!</definedName>
    <definedName name="объем___0___7" localSheetId="21">#REF!</definedName>
    <definedName name="объем___0___7">#REF!</definedName>
    <definedName name="объем___0___8" localSheetId="21">#REF!</definedName>
    <definedName name="объем___0___8">#REF!</definedName>
    <definedName name="объем___0___8___0" localSheetId="21">#REF!</definedName>
    <definedName name="объем___0___8___0">#REF!</definedName>
    <definedName name="объем___0___9">"$#ССЫЛ!.$M$1:$M$32000"</definedName>
    <definedName name="объем___0_1" localSheetId="21">#REF!</definedName>
    <definedName name="объем___0_1" localSheetId="2">#REF!</definedName>
    <definedName name="объем___0_1">#REF!</definedName>
    <definedName name="объем___0_3" localSheetId="21">#REF!</definedName>
    <definedName name="объем___0_3">#REF!</definedName>
    <definedName name="объем___0_5" localSheetId="21">#REF!</definedName>
    <definedName name="объем___0_5">#REF!</definedName>
    <definedName name="объем___1" localSheetId="21">#REF!</definedName>
    <definedName name="объем___1">#REF!</definedName>
    <definedName name="объем___1___0" localSheetId="21">#REF!</definedName>
    <definedName name="объем___1___0">#REF!</definedName>
    <definedName name="объем___1___0___0" localSheetId="21">#REF!</definedName>
    <definedName name="объем___1___0___0">#REF!</definedName>
    <definedName name="объем___1___1" localSheetId="21">#REF!</definedName>
    <definedName name="объем___1___1">#REF!</definedName>
    <definedName name="объем___1___5" localSheetId="21">#REF!</definedName>
    <definedName name="объем___1___5">#REF!</definedName>
    <definedName name="объем___1_1" localSheetId="21">#REF!</definedName>
    <definedName name="объем___1_1">#REF!</definedName>
    <definedName name="объем___1_3" localSheetId="21">#REF!</definedName>
    <definedName name="объем___1_3">#REF!</definedName>
    <definedName name="объем___1_5" localSheetId="21">#REF!</definedName>
    <definedName name="объем___1_5">#REF!</definedName>
    <definedName name="объем___10" localSheetId="21">#REF!</definedName>
    <definedName name="объем___10">#REF!</definedName>
    <definedName name="объем___10___0">NA()</definedName>
    <definedName name="объем___10___0___0" localSheetId="21">#REF!</definedName>
    <definedName name="объем___10___0___0" localSheetId="2">#REF!</definedName>
    <definedName name="объем___10___0___0">#REF!</definedName>
    <definedName name="объем___10___0___0___0" localSheetId="21">#REF!</definedName>
    <definedName name="объем___10___0___0___0">#REF!</definedName>
    <definedName name="объем___10___0___1">NA()</definedName>
    <definedName name="объем___10___0___5">NA()</definedName>
    <definedName name="объем___10___0_1">NA()</definedName>
    <definedName name="объем___10___0_3">NA()</definedName>
    <definedName name="объем___10___0_5">NA()</definedName>
    <definedName name="объем___10___1" localSheetId="21">#REF!</definedName>
    <definedName name="объем___10___1" localSheetId="2">#REF!</definedName>
    <definedName name="объем___10___1">#REF!</definedName>
    <definedName name="объем___10___10" localSheetId="21">#REF!</definedName>
    <definedName name="объем___10___10">#REF!</definedName>
    <definedName name="объем___10___12" localSheetId="21">#REF!</definedName>
    <definedName name="объем___10___12">#REF!</definedName>
    <definedName name="объем___10___2">NA()</definedName>
    <definedName name="объем___10___4">NA()</definedName>
    <definedName name="объем___10___5" localSheetId="21">#REF!</definedName>
    <definedName name="объем___10___5" localSheetId="2">#REF!</definedName>
    <definedName name="объем___10___5">#REF!</definedName>
    <definedName name="объем___10___6">NA()</definedName>
    <definedName name="объем___10___6___0">NA()</definedName>
    <definedName name="объем___10___8">NA()</definedName>
    <definedName name="объем___10___8___0">NA()</definedName>
    <definedName name="объем___10___9">"$#ССЫЛ!.$M$1:$M$32000"</definedName>
    <definedName name="объем___10_1">NA()</definedName>
    <definedName name="объем___10_3" localSheetId="21">#REF!</definedName>
    <definedName name="объем___10_3" localSheetId="2">#REF!</definedName>
    <definedName name="объем___10_3">#REF!</definedName>
    <definedName name="объем___10_5" localSheetId="21">#REF!</definedName>
    <definedName name="объем___10_5">#REF!</definedName>
    <definedName name="объем___11" localSheetId="21">#REF!</definedName>
    <definedName name="объем___11">#REF!</definedName>
    <definedName name="объем___11___0">NA()</definedName>
    <definedName name="объем___11___10" localSheetId="21">#REF!</definedName>
    <definedName name="объем___11___10" localSheetId="2">#REF!</definedName>
    <definedName name="объем___11___10">#REF!</definedName>
    <definedName name="объем___11___2" localSheetId="21">#REF!</definedName>
    <definedName name="объем___11___2">#REF!</definedName>
    <definedName name="объем___11___4" localSheetId="21">#REF!</definedName>
    <definedName name="объем___11___4">#REF!</definedName>
    <definedName name="объем___11___6" localSheetId="21">#REF!</definedName>
    <definedName name="объем___11___6">#REF!</definedName>
    <definedName name="объем___11___8" localSheetId="21">#REF!</definedName>
    <definedName name="объем___11___8">#REF!</definedName>
    <definedName name="объем___12">NA()</definedName>
    <definedName name="объем___2" localSheetId="21">#REF!</definedName>
    <definedName name="объем___2" localSheetId="2">#REF!</definedName>
    <definedName name="объем___2">#REF!</definedName>
    <definedName name="объем___2___0" localSheetId="21">#REF!</definedName>
    <definedName name="объем___2___0">#REF!</definedName>
    <definedName name="объем___2___0___0" localSheetId="21">#REF!</definedName>
    <definedName name="объем___2___0___0">#REF!</definedName>
    <definedName name="объем___2___0___0___0" localSheetId="21">#REF!</definedName>
    <definedName name="объем___2___0___0___0">#REF!</definedName>
    <definedName name="объем___2___0___0___0___0" localSheetId="21">#REF!</definedName>
    <definedName name="объем___2___0___0___0___0">#REF!</definedName>
    <definedName name="объем___2___0___0___1" localSheetId="21">#REF!</definedName>
    <definedName name="объем___2___0___0___1">#REF!</definedName>
    <definedName name="объем___2___0___0___3" localSheetId="21">#REF!</definedName>
    <definedName name="объем___2___0___0___3">#REF!</definedName>
    <definedName name="объем___2___0___0___5" localSheetId="21">#REF!</definedName>
    <definedName name="объем___2___0___0___5">#REF!</definedName>
    <definedName name="объем___2___0___0_1" localSheetId="21">#REF!</definedName>
    <definedName name="объем___2___0___0_1">#REF!</definedName>
    <definedName name="объем___2___0___0_5" localSheetId="21">#REF!</definedName>
    <definedName name="объем___2___0___0_5">#REF!</definedName>
    <definedName name="объем___2___0___1" localSheetId="21">#REF!</definedName>
    <definedName name="объем___2___0___1">#REF!</definedName>
    <definedName name="объем___2___0___3" localSheetId="21">#REF!</definedName>
    <definedName name="объем___2___0___3">#REF!</definedName>
    <definedName name="объем___2___0___5" localSheetId="21">#REF!</definedName>
    <definedName name="объем___2___0___5">#REF!</definedName>
    <definedName name="объем___2___0___6" localSheetId="21">#REF!</definedName>
    <definedName name="объем___2___0___6">#REF!</definedName>
    <definedName name="объем___2___0___7" localSheetId="21">#REF!</definedName>
    <definedName name="объем___2___0___7">#REF!</definedName>
    <definedName name="объем___2___0___8" localSheetId="21">#REF!</definedName>
    <definedName name="объем___2___0___8">#REF!</definedName>
    <definedName name="объем___2___0___9" localSheetId="21">#REF!</definedName>
    <definedName name="объем___2___0___9">#REF!</definedName>
    <definedName name="объем___2___0_1" localSheetId="21">#REF!</definedName>
    <definedName name="объем___2___0_1">#REF!</definedName>
    <definedName name="объем___2___0_3" localSheetId="21">#REF!</definedName>
    <definedName name="объем___2___0_3">#REF!</definedName>
    <definedName name="объем___2___0_5" localSheetId="21">#REF!</definedName>
    <definedName name="объем___2___0_5">#REF!</definedName>
    <definedName name="объем___2___1" localSheetId="21">#REF!</definedName>
    <definedName name="объем___2___1">#REF!</definedName>
    <definedName name="объем___2___1___0" localSheetId="21">#REF!</definedName>
    <definedName name="объем___2___1___0">#REF!</definedName>
    <definedName name="объем___2___10" localSheetId="21">#REF!</definedName>
    <definedName name="объем___2___10">#REF!</definedName>
    <definedName name="объем___2___12" localSheetId="21">#REF!</definedName>
    <definedName name="объем___2___12">#REF!</definedName>
    <definedName name="объем___2___2" localSheetId="21">#REF!</definedName>
    <definedName name="объем___2___2">#REF!</definedName>
    <definedName name="объем___2___3" localSheetId="21">#REF!</definedName>
    <definedName name="объем___2___3">#REF!</definedName>
    <definedName name="объем___2___4" localSheetId="21">#REF!</definedName>
    <definedName name="объем___2___4">#REF!</definedName>
    <definedName name="объем___2___4___0" localSheetId="21">#REF!</definedName>
    <definedName name="объем___2___4___0">#REF!</definedName>
    <definedName name="объем___2___4___5" localSheetId="21">#REF!</definedName>
    <definedName name="объем___2___4___5">#REF!</definedName>
    <definedName name="объем___2___4_1" localSheetId="21">#REF!</definedName>
    <definedName name="объем___2___4_1">#REF!</definedName>
    <definedName name="объем___2___4_3" localSheetId="21">#REF!</definedName>
    <definedName name="объем___2___4_3">#REF!</definedName>
    <definedName name="объем___2___4_5" localSheetId="21">#REF!</definedName>
    <definedName name="объем___2___4_5">#REF!</definedName>
    <definedName name="объем___2___5" localSheetId="21">#REF!</definedName>
    <definedName name="объем___2___5">#REF!</definedName>
    <definedName name="объем___2___6" localSheetId="21">#REF!</definedName>
    <definedName name="объем___2___6">#REF!</definedName>
    <definedName name="объем___2___6___0" localSheetId="21">#REF!</definedName>
    <definedName name="объем___2___6___0">#REF!</definedName>
    <definedName name="объем___2___7" localSheetId="21">#REF!</definedName>
    <definedName name="объем___2___7">#REF!</definedName>
    <definedName name="объем___2___8" localSheetId="21">#REF!</definedName>
    <definedName name="объем___2___8">#REF!</definedName>
    <definedName name="объем___2___8___0" localSheetId="21">#REF!</definedName>
    <definedName name="объем___2___8___0">#REF!</definedName>
    <definedName name="объем___2___9">"$#ССЫЛ!.$M$1:$M$32000"</definedName>
    <definedName name="объем___2_1" localSheetId="21">#REF!</definedName>
    <definedName name="объем___2_1" localSheetId="2">#REF!</definedName>
    <definedName name="объем___2_1">#REF!</definedName>
    <definedName name="объем___2_3" localSheetId="21">#REF!</definedName>
    <definedName name="объем___2_3">#REF!</definedName>
    <definedName name="объем___2_5" localSheetId="21">#REF!</definedName>
    <definedName name="объем___2_5">#REF!</definedName>
    <definedName name="объем___3" localSheetId="21">#REF!</definedName>
    <definedName name="объем___3">#REF!</definedName>
    <definedName name="объем___3___0">NA()</definedName>
    <definedName name="объем___3___0___0">NA()</definedName>
    <definedName name="объем___3___0___0___0">NA()</definedName>
    <definedName name="объем___3___0___1">NA()</definedName>
    <definedName name="объем___3___0___3">NA()</definedName>
    <definedName name="объем___3___0___5" localSheetId="21">#REF!</definedName>
    <definedName name="объем___3___0___5" localSheetId="2">#REF!</definedName>
    <definedName name="объем___3___0___5">#REF!</definedName>
    <definedName name="объем___3___0_1">NA()</definedName>
    <definedName name="объем___3___0_3" localSheetId="21">#REF!</definedName>
    <definedName name="объем___3___0_3" localSheetId="2">#REF!</definedName>
    <definedName name="объем___3___0_3">#REF!</definedName>
    <definedName name="объем___3___0_5" localSheetId="21">#REF!</definedName>
    <definedName name="объем___3___0_5">#REF!</definedName>
    <definedName name="объем___3___1" localSheetId="21">#REF!</definedName>
    <definedName name="объем___3___1">#REF!</definedName>
    <definedName name="объем___3___10" localSheetId="21">#REF!</definedName>
    <definedName name="объем___3___10">#REF!</definedName>
    <definedName name="объем___3___2" localSheetId="21">#REF!</definedName>
    <definedName name="объем___3___2">#REF!</definedName>
    <definedName name="объем___3___3" localSheetId="21">#REF!</definedName>
    <definedName name="объем___3___3">#REF!</definedName>
    <definedName name="объем___3___4" localSheetId="21">#REF!</definedName>
    <definedName name="объем___3___4">#REF!</definedName>
    <definedName name="объем___3___4___0" localSheetId="21">#REF!</definedName>
    <definedName name="объем___3___4___0">#REF!</definedName>
    <definedName name="объем___3___5" localSheetId="21">#REF!</definedName>
    <definedName name="объем___3___5">#REF!</definedName>
    <definedName name="объем___3___6" localSheetId="21">#REF!</definedName>
    <definedName name="объем___3___6">#REF!</definedName>
    <definedName name="объем___3___8" localSheetId="21">#REF!</definedName>
    <definedName name="объем___3___8">#REF!</definedName>
    <definedName name="объем___3___8___0" localSheetId="21">#REF!</definedName>
    <definedName name="объем___3___8___0">#REF!</definedName>
    <definedName name="объем___3___9" localSheetId="21">#REF!</definedName>
    <definedName name="объем___3___9">#REF!</definedName>
    <definedName name="объем___3_1" localSheetId="21">#REF!</definedName>
    <definedName name="объем___3_1">#REF!</definedName>
    <definedName name="объем___3_3">NA()</definedName>
    <definedName name="объем___3_5" localSheetId="21">#REF!</definedName>
    <definedName name="объем___3_5" localSheetId="2">#REF!</definedName>
    <definedName name="объем___3_5">#REF!</definedName>
    <definedName name="объем___4">NA()</definedName>
    <definedName name="объем___4___0" localSheetId="21">#REF!</definedName>
    <definedName name="объем___4___0" localSheetId="2">#REF!</definedName>
    <definedName name="объем___4___0">#REF!</definedName>
    <definedName name="объем___4___0___0" localSheetId="21">#REF!</definedName>
    <definedName name="объем___4___0___0">#REF!</definedName>
    <definedName name="объем___4___0___0___0" localSheetId="21">#REF!</definedName>
    <definedName name="объем___4___0___0___0">#REF!</definedName>
    <definedName name="объем___4___0___0___0___0" localSheetId="21">#REF!</definedName>
    <definedName name="объем___4___0___0___0___0">#REF!</definedName>
    <definedName name="объем___4___0___0___1" localSheetId="21">#REF!</definedName>
    <definedName name="объем___4___0___0___1">#REF!</definedName>
    <definedName name="объем___4___0___0___3" localSheetId="21">#REF!</definedName>
    <definedName name="объем___4___0___0___3">#REF!</definedName>
    <definedName name="объем___4___0___0___5" localSheetId="21">#REF!</definedName>
    <definedName name="объем___4___0___0___5">#REF!</definedName>
    <definedName name="объем___4___0___0_1" localSheetId="21">#REF!</definedName>
    <definedName name="объем___4___0___0_1">#REF!</definedName>
    <definedName name="объем___4___0___0_5" localSheetId="21">#REF!</definedName>
    <definedName name="объем___4___0___0_5">#REF!</definedName>
    <definedName name="объем___4___0___1" localSheetId="21">#REF!</definedName>
    <definedName name="объем___4___0___1">#REF!</definedName>
    <definedName name="объем___4___0___3" localSheetId="21">#REF!</definedName>
    <definedName name="объем___4___0___3">#REF!</definedName>
    <definedName name="объем___4___0___5">NA()</definedName>
    <definedName name="объем___4___0___6">NA()</definedName>
    <definedName name="объем___4___0___7">NA()</definedName>
    <definedName name="объем___4___0___8">NA()</definedName>
    <definedName name="объем___4___0___9">NA()</definedName>
    <definedName name="объем___4___0_1" localSheetId="21">#REF!</definedName>
    <definedName name="объем___4___0_1" localSheetId="2">#REF!</definedName>
    <definedName name="объем___4___0_1">#REF!</definedName>
    <definedName name="объем___4___0_3" localSheetId="21">#REF!</definedName>
    <definedName name="объем___4___0_3">#REF!</definedName>
    <definedName name="объем___4___0_5">NA()</definedName>
    <definedName name="объем___4___1" localSheetId="21">#REF!</definedName>
    <definedName name="объем___4___1" localSheetId="2">#REF!</definedName>
    <definedName name="объем___4___1">#REF!</definedName>
    <definedName name="объем___4___10" localSheetId="21">#REF!</definedName>
    <definedName name="объем___4___10">#REF!</definedName>
    <definedName name="объем___4___12" localSheetId="21">#REF!</definedName>
    <definedName name="объем___4___12">#REF!</definedName>
    <definedName name="объем___4___2" localSheetId="21">#REF!</definedName>
    <definedName name="объем___4___2">#REF!</definedName>
    <definedName name="объем___4___3" localSheetId="21">#REF!</definedName>
    <definedName name="объем___4___3">#REF!</definedName>
    <definedName name="объем___4___3___0" localSheetId="21">#REF!</definedName>
    <definedName name="объем___4___3___0">#REF!</definedName>
    <definedName name="объем___4___4" localSheetId="21">#REF!</definedName>
    <definedName name="объем___4___4">#REF!</definedName>
    <definedName name="объем___4___5" localSheetId="21">#REF!</definedName>
    <definedName name="объем___4___5">#REF!</definedName>
    <definedName name="объем___4___6" localSheetId="21">#REF!</definedName>
    <definedName name="объем___4___6">#REF!</definedName>
    <definedName name="объем___4___6___0" localSheetId="21">#REF!</definedName>
    <definedName name="объем___4___6___0">#REF!</definedName>
    <definedName name="объем___4___7" localSheetId="21">#REF!</definedName>
    <definedName name="объем___4___7">#REF!</definedName>
    <definedName name="объем___4___8" localSheetId="21">#REF!</definedName>
    <definedName name="объем___4___8">#REF!</definedName>
    <definedName name="объем___4___8___0" localSheetId="21">#REF!</definedName>
    <definedName name="объем___4___8___0">#REF!</definedName>
    <definedName name="объем___4___9">"$#ССЫЛ!.$M$1:$M$32000"</definedName>
    <definedName name="объем___4_1" localSheetId="21">#REF!</definedName>
    <definedName name="объем___4_1" localSheetId="2">#REF!</definedName>
    <definedName name="объем___4_1">#REF!</definedName>
    <definedName name="объем___4_3" localSheetId="21">#REF!</definedName>
    <definedName name="объем___4_3">#REF!</definedName>
    <definedName name="объем___4_5" localSheetId="21">#REF!</definedName>
    <definedName name="объем___4_5">#REF!</definedName>
    <definedName name="объем___5">NA()</definedName>
    <definedName name="объем___5___0" localSheetId="21">#REF!</definedName>
    <definedName name="объем___5___0" localSheetId="2">#REF!</definedName>
    <definedName name="объем___5___0">#REF!</definedName>
    <definedName name="объем___5___0___0" localSheetId="21">#REF!</definedName>
    <definedName name="объем___5___0___0">#REF!</definedName>
    <definedName name="объем___5___0___0___0" localSheetId="21">#REF!</definedName>
    <definedName name="объем___5___0___0___0">#REF!</definedName>
    <definedName name="объем___5___0___0___0___0" localSheetId="21">#REF!</definedName>
    <definedName name="объем___5___0___0___0___0">#REF!</definedName>
    <definedName name="объем___5___0___1" localSheetId="21">#REF!</definedName>
    <definedName name="объем___5___0___1">#REF!</definedName>
    <definedName name="объем___5___0___5" localSheetId="21">#REF!</definedName>
    <definedName name="объем___5___0___5">#REF!</definedName>
    <definedName name="объем___5___0_1" localSheetId="21">#REF!</definedName>
    <definedName name="объем___5___0_1">#REF!</definedName>
    <definedName name="объем___5___0_3" localSheetId="21">#REF!</definedName>
    <definedName name="объем___5___0_3">#REF!</definedName>
    <definedName name="объем___5___0_5" localSheetId="21">#REF!</definedName>
    <definedName name="объем___5___0_5">#REF!</definedName>
    <definedName name="объем___5___1" localSheetId="21">#REF!</definedName>
    <definedName name="объем___5___1">#REF!</definedName>
    <definedName name="объем___5___3">NA()</definedName>
    <definedName name="объем___5___5">NA()</definedName>
    <definedName name="объем___5_1" localSheetId="21">#REF!</definedName>
    <definedName name="объем___5_1" localSheetId="2">#REF!</definedName>
    <definedName name="объем___5_1">#REF!</definedName>
    <definedName name="объем___5_3">NA()</definedName>
    <definedName name="объем___5_5">NA()</definedName>
    <definedName name="объем___6" localSheetId="21">#REF!</definedName>
    <definedName name="объем___6" localSheetId="2">#REF!</definedName>
    <definedName name="объем___6">#REF!</definedName>
    <definedName name="объем___6___0" localSheetId="21">#REF!</definedName>
    <definedName name="объем___6___0">#REF!</definedName>
    <definedName name="объем___6___0___0" localSheetId="21">#REF!</definedName>
    <definedName name="объем___6___0___0">#REF!</definedName>
    <definedName name="объем___6___0___0___0" localSheetId="21">#REF!</definedName>
    <definedName name="объем___6___0___0___0">#REF!</definedName>
    <definedName name="объем___6___0___0___0___0" localSheetId="21">#REF!</definedName>
    <definedName name="объем___6___0___0___0___0">#REF!</definedName>
    <definedName name="объем___6___0___1" localSheetId="21">#REF!</definedName>
    <definedName name="объем___6___0___1">#REF!</definedName>
    <definedName name="объем___6___0___3" localSheetId="21">#REF!</definedName>
    <definedName name="объем___6___0___3">#REF!</definedName>
    <definedName name="объем___6___0___5" localSheetId="21">#REF!</definedName>
    <definedName name="объем___6___0___5">#REF!</definedName>
    <definedName name="объем___6___0_1" localSheetId="21">#REF!</definedName>
    <definedName name="объем___6___0_1">#REF!</definedName>
    <definedName name="объем___6___0_3" localSheetId="21">#REF!</definedName>
    <definedName name="объем___6___0_3">#REF!</definedName>
    <definedName name="объем___6___0_5" localSheetId="21">#REF!</definedName>
    <definedName name="объем___6___0_5">#REF!</definedName>
    <definedName name="объем___6___1" localSheetId="21">#REF!</definedName>
    <definedName name="объем___6___1">#REF!</definedName>
    <definedName name="объем___6___10" localSheetId="21">#REF!</definedName>
    <definedName name="объем___6___10">#REF!</definedName>
    <definedName name="объем___6___12" localSheetId="21">#REF!</definedName>
    <definedName name="объем___6___12">#REF!</definedName>
    <definedName name="объем___6___2" localSheetId="21">#REF!</definedName>
    <definedName name="объем___6___2">#REF!</definedName>
    <definedName name="объем___6___3" localSheetId="21">#REF!</definedName>
    <definedName name="объем___6___3">#REF!</definedName>
    <definedName name="объем___6___4" localSheetId="21">#REF!</definedName>
    <definedName name="объем___6___4">#REF!</definedName>
    <definedName name="объем___6___5">NA()</definedName>
    <definedName name="объем___6___6" localSheetId="21">#REF!</definedName>
    <definedName name="объем___6___6" localSheetId="2">#REF!</definedName>
    <definedName name="объем___6___6">#REF!</definedName>
    <definedName name="объем___6___6___0" localSheetId="21">#REF!</definedName>
    <definedName name="объем___6___6___0">#REF!</definedName>
    <definedName name="объем___6___7">NA()</definedName>
    <definedName name="объем___6___8" localSheetId="21">#REF!</definedName>
    <definedName name="объем___6___8" localSheetId="2">#REF!</definedName>
    <definedName name="объем___6___8">#REF!</definedName>
    <definedName name="объем___6___8___0" localSheetId="21">#REF!</definedName>
    <definedName name="объем___6___8___0">#REF!</definedName>
    <definedName name="объем___6___9">"$#ССЫЛ!.$M$1:$M$32000"</definedName>
    <definedName name="объем___6_1" localSheetId="21">#REF!</definedName>
    <definedName name="объем___6_1" localSheetId="2">#REF!</definedName>
    <definedName name="объем___6_1">#REF!</definedName>
    <definedName name="объем___6_3" localSheetId="21">#REF!</definedName>
    <definedName name="объем___6_3">#REF!</definedName>
    <definedName name="объем___6_5">NA()</definedName>
    <definedName name="объем___7" localSheetId="21">#REF!</definedName>
    <definedName name="объем___7" localSheetId="2">#REF!</definedName>
    <definedName name="объем___7">#REF!</definedName>
    <definedName name="объем___7___0" localSheetId="21">#REF!</definedName>
    <definedName name="объем___7___0">#REF!</definedName>
    <definedName name="объем___7___0___0" localSheetId="21">#REF!</definedName>
    <definedName name="объем___7___0___0">#REF!</definedName>
    <definedName name="объем___7___10" localSheetId="21">#REF!</definedName>
    <definedName name="объем___7___10">#REF!</definedName>
    <definedName name="объем___7___2" localSheetId="21">#REF!</definedName>
    <definedName name="объем___7___2">#REF!</definedName>
    <definedName name="объем___7___4" localSheetId="21">#REF!</definedName>
    <definedName name="объем___7___4">#REF!</definedName>
    <definedName name="объем___7___6" localSheetId="21">#REF!</definedName>
    <definedName name="объем___7___6">#REF!</definedName>
    <definedName name="объем___7___8" localSheetId="21">#REF!</definedName>
    <definedName name="объем___7___8">#REF!</definedName>
    <definedName name="объем___8" localSheetId="21">#REF!</definedName>
    <definedName name="объем___8">#REF!</definedName>
    <definedName name="объем___8___0" localSheetId="21">#REF!</definedName>
    <definedName name="объем___8___0">#REF!</definedName>
    <definedName name="объем___8___0___0" localSheetId="21">#REF!</definedName>
    <definedName name="объем___8___0___0">#REF!</definedName>
    <definedName name="объем___8___0___0___0" localSheetId="21">#REF!</definedName>
    <definedName name="объем___8___0___0___0">#REF!</definedName>
    <definedName name="объем___8___0___0___0___0" localSheetId="21">#REF!</definedName>
    <definedName name="объем___8___0___0___0___0">#REF!</definedName>
    <definedName name="объем___8___0___1" localSheetId="21">#REF!</definedName>
    <definedName name="объем___8___0___1">#REF!</definedName>
    <definedName name="объем___8___0___5" localSheetId="21">#REF!</definedName>
    <definedName name="объем___8___0___5">#REF!</definedName>
    <definedName name="объем___8___0_1" localSheetId="21">#REF!</definedName>
    <definedName name="объем___8___0_1">#REF!</definedName>
    <definedName name="объем___8___0_3" localSheetId="21">#REF!</definedName>
    <definedName name="объем___8___0_3">#REF!</definedName>
    <definedName name="объем___8___0_5" localSheetId="21">#REF!</definedName>
    <definedName name="объем___8___0_5">#REF!</definedName>
    <definedName name="объем___8___1" localSheetId="21">#REF!</definedName>
    <definedName name="объем___8___1">#REF!</definedName>
    <definedName name="объем___8___10" localSheetId="21">#REF!</definedName>
    <definedName name="объем___8___10">#REF!</definedName>
    <definedName name="объем___8___12" localSheetId="21">#REF!</definedName>
    <definedName name="объем___8___12">#REF!</definedName>
    <definedName name="объем___8___2" localSheetId="21">#REF!</definedName>
    <definedName name="объем___8___2">#REF!</definedName>
    <definedName name="объем___8___4" localSheetId="21">#REF!</definedName>
    <definedName name="объем___8___4">#REF!</definedName>
    <definedName name="объем___8___5" localSheetId="21">#REF!</definedName>
    <definedName name="объем___8___5">#REF!</definedName>
    <definedName name="объем___8___6" localSheetId="21">#REF!</definedName>
    <definedName name="объем___8___6">#REF!</definedName>
    <definedName name="объем___8___6___0" localSheetId="21">#REF!</definedName>
    <definedName name="объем___8___6___0">#REF!</definedName>
    <definedName name="объем___8___7" localSheetId="21">#REF!</definedName>
    <definedName name="объем___8___7">#REF!</definedName>
    <definedName name="объем___8___8" localSheetId="21">#REF!</definedName>
    <definedName name="объем___8___8">#REF!</definedName>
    <definedName name="объем___8___8___0" localSheetId="21">#REF!</definedName>
    <definedName name="объем___8___8___0">#REF!</definedName>
    <definedName name="объем___8___9">"$#ССЫЛ!.$M$1:$M$32000"</definedName>
    <definedName name="объем___8_1" localSheetId="21">#REF!</definedName>
    <definedName name="объем___8_1" localSheetId="2">#REF!</definedName>
    <definedName name="объем___8_1">#REF!</definedName>
    <definedName name="объем___8_3" localSheetId="21">#REF!</definedName>
    <definedName name="объем___8_3">#REF!</definedName>
    <definedName name="объем___8_5" localSheetId="21">#REF!</definedName>
    <definedName name="объем___8_5">#REF!</definedName>
    <definedName name="объем___9" localSheetId="21">#REF!</definedName>
    <definedName name="объем___9">#REF!</definedName>
    <definedName name="объем___9___0" localSheetId="21">#REF!</definedName>
    <definedName name="объем___9___0">#REF!</definedName>
    <definedName name="объем___9___0___0" localSheetId="21">#REF!</definedName>
    <definedName name="объем___9___0___0">#REF!</definedName>
    <definedName name="объем___9___0___0___0" localSheetId="21">#REF!</definedName>
    <definedName name="объем___9___0___0___0">#REF!</definedName>
    <definedName name="объем___9___0___0___0___0" localSheetId="21">#REF!</definedName>
    <definedName name="объем___9___0___0___0___0">#REF!</definedName>
    <definedName name="объем___9___0___5" localSheetId="21">#REF!</definedName>
    <definedName name="объем___9___0___5">#REF!</definedName>
    <definedName name="объем___9___0_5" localSheetId="21">#REF!</definedName>
    <definedName name="объем___9___0_5">#REF!</definedName>
    <definedName name="объем___9___10" localSheetId="21">#REF!</definedName>
    <definedName name="объем___9___10">#REF!</definedName>
    <definedName name="объем___9___2" localSheetId="21">#REF!</definedName>
    <definedName name="объем___9___2">#REF!</definedName>
    <definedName name="объем___9___4" localSheetId="21">#REF!</definedName>
    <definedName name="объем___9___4">#REF!</definedName>
    <definedName name="объем___9___5" localSheetId="21">#REF!</definedName>
    <definedName name="объем___9___5">#REF!</definedName>
    <definedName name="объем___9___6" localSheetId="21">#REF!</definedName>
    <definedName name="объем___9___6">#REF!</definedName>
    <definedName name="объем___9___8" localSheetId="21">#REF!</definedName>
    <definedName name="объем___9___8">#REF!</definedName>
    <definedName name="объем___9_1" localSheetId="21">#REF!</definedName>
    <definedName name="объем___9_1">#REF!</definedName>
    <definedName name="объем___9_3" localSheetId="21">#REF!</definedName>
    <definedName name="объем___9_3">#REF!</definedName>
    <definedName name="объем___9_5" localSheetId="21">#REF!</definedName>
    <definedName name="объем___9_5">#REF!</definedName>
    <definedName name="объем_1">NA()</definedName>
    <definedName name="объем_3">NA()</definedName>
    <definedName name="объем_4">NA()</definedName>
    <definedName name="объем_5">NA()</definedName>
    <definedName name="объем1" localSheetId="21">#REF!</definedName>
    <definedName name="объем1" localSheetId="2">#REF!</definedName>
    <definedName name="объем1">#REF!</definedName>
    <definedName name="ОК">'[32]СметаСводная Рыб'!$C$9</definedName>
    <definedName name="омр" localSheetId="20">[2]мсн!#REF!</definedName>
    <definedName name="омр" localSheetId="22">[2]мсн!#REF!</definedName>
    <definedName name="омр" localSheetId="19">[2]мсн!#REF!</definedName>
    <definedName name="омр" localSheetId="21">[2]мсн!#REF!</definedName>
    <definedName name="омр" localSheetId="2">[2]мсн!#REF!</definedName>
    <definedName name="омр" localSheetId="3">[2]мсн!#REF!</definedName>
    <definedName name="омр" localSheetId="4">[2]мсн!#REF!</definedName>
    <definedName name="омр">[2]мсн!#REF!</definedName>
    <definedName name="онао" localSheetId="20">#REF!</definedName>
    <definedName name="онао" localSheetId="22">#REF!</definedName>
    <definedName name="онао" localSheetId="19">#REF!</definedName>
    <definedName name="онао" localSheetId="21">#REF!</definedName>
    <definedName name="онао" localSheetId="3">#REF!</definedName>
    <definedName name="онао" localSheetId="4">#REF!</definedName>
    <definedName name="онао">#REF!</definedName>
    <definedName name="оо">'[45]свод 2'!$D$10</definedName>
    <definedName name="ооо">[46]СметаСводная!$C$9</definedName>
    <definedName name="оооо" localSheetId="20">[2]мсн!#REF!</definedName>
    <definedName name="оооо" localSheetId="22">[2]мсн!#REF!</definedName>
    <definedName name="оооо" localSheetId="19">[2]мсн!#REF!</definedName>
    <definedName name="оооо" localSheetId="21">[2]мсн!#REF!</definedName>
    <definedName name="оооо" localSheetId="2">[2]мсн!#REF!</definedName>
    <definedName name="оооо" localSheetId="3">[2]мсн!#REF!</definedName>
    <definedName name="оооо" localSheetId="4">[2]мсн!#REF!</definedName>
    <definedName name="оооо">[2]мсн!#REF!</definedName>
    <definedName name="оооооооооо" localSheetId="20">#REF!</definedName>
    <definedName name="оооооооооо" localSheetId="22">#REF!</definedName>
    <definedName name="оооооооооо" localSheetId="19">#REF!</definedName>
    <definedName name="оооооооооо" localSheetId="21">#REF!</definedName>
    <definedName name="оооооооооо" localSheetId="3">#REF!</definedName>
    <definedName name="оооооооооо" localSheetId="4">#REF!</definedName>
    <definedName name="оооооооооо">#REF!</definedName>
    <definedName name="Описание_группы_строек" localSheetId="20">#REF!</definedName>
    <definedName name="Описание_группы_строек" localSheetId="22">#REF!</definedName>
    <definedName name="Описание_группы_строек" localSheetId="19">#REF!</definedName>
    <definedName name="Описание_группы_строек" localSheetId="21">#REF!</definedName>
    <definedName name="Описание_группы_строек" localSheetId="3">#REF!</definedName>
    <definedName name="Описание_группы_строек" localSheetId="4">#REF!</definedName>
    <definedName name="Описание_группы_строек">#REF!</definedName>
    <definedName name="Описание_локальной_сметы" localSheetId="20">#REF!</definedName>
    <definedName name="Описание_локальной_сметы" localSheetId="22">#REF!</definedName>
    <definedName name="Описание_локальной_сметы" localSheetId="19">#REF!</definedName>
    <definedName name="Описание_локальной_сметы" localSheetId="21">#REF!</definedName>
    <definedName name="Описание_локальной_сметы" localSheetId="3">#REF!</definedName>
    <definedName name="Описание_локальной_сметы" localSheetId="4">#REF!</definedName>
    <definedName name="Описание_локальной_сметы">#REF!</definedName>
    <definedName name="Описание_объекта" localSheetId="20">#REF!</definedName>
    <definedName name="Описание_объекта" localSheetId="22">#REF!</definedName>
    <definedName name="Описание_объекта" localSheetId="19">#REF!</definedName>
    <definedName name="Описание_объекта" localSheetId="21">#REF!</definedName>
    <definedName name="Описание_объекта" localSheetId="3">#REF!</definedName>
    <definedName name="Описание_объекта" localSheetId="4">#REF!</definedName>
    <definedName name="Описание_объекта">#REF!</definedName>
    <definedName name="Описание_объектной_сметы" localSheetId="20">#REF!</definedName>
    <definedName name="Описание_объектной_сметы" localSheetId="22">#REF!</definedName>
    <definedName name="Описание_объектной_сметы" localSheetId="19">#REF!</definedName>
    <definedName name="Описание_объектной_сметы" localSheetId="21">#REF!</definedName>
    <definedName name="Описание_объектной_сметы" localSheetId="3">#REF!</definedName>
    <definedName name="Описание_объектной_сметы" localSheetId="4">#REF!</definedName>
    <definedName name="Описание_объектной_сметы">#REF!</definedName>
    <definedName name="Описание_очереди" localSheetId="20">#REF!</definedName>
    <definedName name="Описание_очереди" localSheetId="22">#REF!</definedName>
    <definedName name="Описание_очереди" localSheetId="19">#REF!</definedName>
    <definedName name="Описание_очереди" localSheetId="21">#REF!</definedName>
    <definedName name="Описание_очереди" localSheetId="3">#REF!</definedName>
    <definedName name="Описание_очереди" localSheetId="4">#REF!</definedName>
    <definedName name="Описание_очереди">#REF!</definedName>
    <definedName name="Описание_пускового_комплекса" localSheetId="20">#REF!</definedName>
    <definedName name="Описание_пускового_комплекса" localSheetId="22">#REF!</definedName>
    <definedName name="Описание_пускового_комплекса" localSheetId="19">#REF!</definedName>
    <definedName name="Описание_пускового_комплекса" localSheetId="21">#REF!</definedName>
    <definedName name="Описание_пускового_комплекса" localSheetId="3">#REF!</definedName>
    <definedName name="Описание_пускового_комплекса" localSheetId="4">#REF!</definedName>
    <definedName name="Описание_пускового_комплекса">#REF!</definedName>
    <definedName name="Описание_сводного_сметного_расчета" localSheetId="20">#REF!</definedName>
    <definedName name="Описание_сводного_сметного_расчета" localSheetId="22">#REF!</definedName>
    <definedName name="Описание_сводного_сметного_расчета" localSheetId="19">#REF!</definedName>
    <definedName name="Описание_сводного_сметного_расчета" localSheetId="21">#REF!</definedName>
    <definedName name="Описание_сводного_сметного_расчета" localSheetId="3">#REF!</definedName>
    <definedName name="Описание_сводного_сметного_расчета" localSheetId="4">#REF!</definedName>
    <definedName name="Описание_сводного_сметного_расчета">#REF!</definedName>
    <definedName name="Описание_стройки" localSheetId="20">#REF!</definedName>
    <definedName name="Описание_стройки" localSheetId="22">#REF!</definedName>
    <definedName name="Описание_стройки" localSheetId="19">#REF!</definedName>
    <definedName name="Описание_стройки" localSheetId="21">#REF!</definedName>
    <definedName name="Описание_стройки" localSheetId="3">#REF!</definedName>
    <definedName name="Описание_стройки" localSheetId="4">#REF!</definedName>
    <definedName name="Описание_стройки">#REF!</definedName>
    <definedName name="опоры" localSheetId="20">#REF!</definedName>
    <definedName name="опоры" localSheetId="22">#REF!</definedName>
    <definedName name="опоры" localSheetId="19">#REF!</definedName>
    <definedName name="опоры" localSheetId="21">#REF!</definedName>
    <definedName name="опоры" localSheetId="3">#REF!</definedName>
    <definedName name="опоры" localSheetId="4">#REF!</definedName>
    <definedName name="опоры">#REF!</definedName>
    <definedName name="орп" localSheetId="21">[47]Смета!#REF!</definedName>
    <definedName name="орп">[47]Смета!#REF!</definedName>
    <definedName name="ОРУ_по_блочным_и_мостиковым_схемам">[19]Таблица!$B$465:$B$476</definedName>
    <definedName name="Основание" localSheetId="20">#REF!</definedName>
    <definedName name="Основание" localSheetId="22">#REF!</definedName>
    <definedName name="Основание" localSheetId="19">#REF!</definedName>
    <definedName name="Основание" localSheetId="21">#REF!</definedName>
    <definedName name="Основание" localSheetId="3">#REF!</definedName>
    <definedName name="Основание" localSheetId="4">#REF!</definedName>
    <definedName name="Основание">#REF!</definedName>
    <definedName name="Отвод_земель_ПС_20">[19]Таблица!$B$666:$B$672</definedName>
    <definedName name="Отвод_земель_ПС_35_220">[19]Таблица!$B$675:$B$692</definedName>
    <definedName name="Открытые_подстанции_35_220_кВ_в_целом__элегазовое_и_зарубежное_оборудование">[19]Таблица!$B$388:$B$406</definedName>
    <definedName name="Открытые_подстанции_в_целом">[19]Таблица!$B$367:$B$385</definedName>
    <definedName name="Отчетный_период__учет_выполненных_работ" localSheetId="20">#REF!</definedName>
    <definedName name="Отчетный_период__учет_выполненных_работ" localSheetId="22">#REF!</definedName>
    <definedName name="Отчетный_период__учет_выполненных_работ" localSheetId="19">#REF!</definedName>
    <definedName name="Отчетный_период__учет_выполненных_работ" localSheetId="21">#REF!</definedName>
    <definedName name="Отчетный_период__учет_выполненных_работ" localSheetId="3">#REF!</definedName>
    <definedName name="Отчетный_период__учет_выполненных_работ" localSheetId="4">#REF!</definedName>
    <definedName name="Отчетный_период__учет_выполненных_работ">#REF!</definedName>
    <definedName name="оьпр" localSheetId="20">#REF!</definedName>
    <definedName name="оьпр" localSheetId="22">#REF!</definedName>
    <definedName name="оьпр" localSheetId="19">#REF!</definedName>
    <definedName name="оьпр" localSheetId="21">#REF!</definedName>
    <definedName name="оьпр" localSheetId="3">#REF!</definedName>
    <definedName name="оьпр" localSheetId="4">#REF!</definedName>
    <definedName name="оьпр">#REF!</definedName>
    <definedName name="п" localSheetId="20">#REF!</definedName>
    <definedName name="п" localSheetId="22">#REF!</definedName>
    <definedName name="п" localSheetId="19">#REF!</definedName>
    <definedName name="п" localSheetId="21">#REF!</definedName>
    <definedName name="п" localSheetId="3">#REF!</definedName>
    <definedName name="п" localSheetId="4">#REF!</definedName>
    <definedName name="п">#REF!</definedName>
    <definedName name="п_" localSheetId="20">#REF!</definedName>
    <definedName name="п_" localSheetId="22">#REF!</definedName>
    <definedName name="п_" localSheetId="19">#REF!</definedName>
    <definedName name="п_" localSheetId="21">#REF!</definedName>
    <definedName name="п_" localSheetId="3">#REF!</definedName>
    <definedName name="п_" localSheetId="4">#REF!</definedName>
    <definedName name="п_">#REF!</definedName>
    <definedName name="Пи" localSheetId="21">#REF!</definedName>
    <definedName name="Пи">#REF!</definedName>
    <definedName name="Пи_" localSheetId="21">#REF!</definedName>
    <definedName name="Пи_">#REF!</definedName>
    <definedName name="план" localSheetId="21">[27]топография!#REF!</definedName>
    <definedName name="план">[27]топография!#REF!</definedName>
    <definedName name="Площадь" localSheetId="21">#REF!</definedName>
    <definedName name="Площадь" localSheetId="2">#REF!</definedName>
    <definedName name="Площадь">#REF!</definedName>
    <definedName name="Площадь_нелинейных_объектов" localSheetId="21">#REF!</definedName>
    <definedName name="Площадь_нелинейных_объектов">#REF!</definedName>
    <definedName name="Площадь_планшетов" localSheetId="21">#REF!</definedName>
    <definedName name="Площадь_планшетов">#REF!</definedName>
    <definedName name="пнр17">' ССР КЛ 10'!#REF!</definedName>
    <definedName name="поа" localSheetId="20">#REF!</definedName>
    <definedName name="поа" localSheetId="22">#REF!</definedName>
    <definedName name="поа" localSheetId="19">#REF!</definedName>
    <definedName name="поа" localSheetId="21">#REF!</definedName>
    <definedName name="поа" localSheetId="3">#REF!</definedName>
    <definedName name="поа" localSheetId="4">#REF!</definedName>
    <definedName name="поа">#REF!</definedName>
    <definedName name="Под_напр_ВЛ">[19]Таблица!$O$30</definedName>
    <definedName name="Под_напр_КЛ">[19]Таблица!$P$30</definedName>
    <definedName name="Подвеска_ВОЛС_на_существующих_опорах">[19]Таблица!$B$125:$B$129</definedName>
    <definedName name="Покупное_ПО" localSheetId="21">#REF!</definedName>
    <definedName name="Покупное_ПО" localSheetId="2">#REF!</definedName>
    <definedName name="Покупное_ПО">#REF!</definedName>
    <definedName name="Покупные" localSheetId="21">#REF!</definedName>
    <definedName name="Покупные">#REF!</definedName>
    <definedName name="Покупные_изделия" localSheetId="21">#REF!</definedName>
    <definedName name="Покупные_изделия">#REF!</definedName>
    <definedName name="Поправочные_коэффициенты_по_письму_Госстроя_от_25.12.90">#N/A</definedName>
    <definedName name="Поправочные_коэффициенты_по_письму_Госстроя_от_25.12.90___0" localSheetId="21">#REF!</definedName>
    <definedName name="Поправочные_коэффициенты_по_письму_Госстроя_от_25.12.90___0" localSheetId="2">#REF!</definedName>
    <definedName name="Поправочные_коэффициенты_по_письму_Госстроя_от_25.12.90___0">#REF!</definedName>
    <definedName name="Поправочные_коэффициенты_по_письму_Госстроя_от_25.12.90___0___0" localSheetId="21">#REF!</definedName>
    <definedName name="Поправочные_коэффициенты_по_письму_Госстроя_от_25.12.90___0___0">#REF!</definedName>
    <definedName name="Поправочные_коэффициенты_по_письму_Госстроя_от_25.12.90___0___0___0" localSheetId="21">#REF!</definedName>
    <definedName name="Поправочные_коэффициенты_по_письму_Госстроя_от_25.12.90___0___0___0">#REF!</definedName>
    <definedName name="Поправочные_коэффициенты_по_письму_Госстроя_от_25.12.90___0___0___0___0" localSheetId="21">#REF!</definedName>
    <definedName name="Поправочные_коэффициенты_по_письму_Госстроя_от_25.12.90___0___0___0___0">#REF!</definedName>
    <definedName name="Поправочные_коэффициенты_по_письму_Госстроя_от_25.12.90___0___0___0___0___0" localSheetId="21">#REF!</definedName>
    <definedName name="Поправочные_коэффициенты_по_письму_Госстроя_от_25.12.90___0___0___0___0___0">#REF!</definedName>
    <definedName name="Поправочные_коэффициенты_по_письму_Госстроя_от_25.12.90___0___0___0___1" localSheetId="21">#REF!</definedName>
    <definedName name="Поправочные_коэффициенты_по_письму_Госстроя_от_25.12.90___0___0___0___1">#REF!</definedName>
    <definedName name="Поправочные_коэффициенты_по_письму_Госстроя_от_25.12.90___0___0___0___3" localSheetId="21">#REF!</definedName>
    <definedName name="Поправочные_коэффициенты_по_письму_Госстроя_от_25.12.90___0___0___0___3">#REF!</definedName>
    <definedName name="Поправочные_коэффициенты_по_письму_Госстроя_от_25.12.90___0___0___0___5" localSheetId="21">#REF!</definedName>
    <definedName name="Поправочные_коэффициенты_по_письму_Госстроя_от_25.12.90___0___0___0___5">#REF!</definedName>
    <definedName name="Поправочные_коэффициенты_по_письму_Госстроя_от_25.12.90___0___0___0_1" localSheetId="21">#REF!</definedName>
    <definedName name="Поправочные_коэффициенты_по_письму_Госстроя_от_25.12.90___0___0___0_1">#REF!</definedName>
    <definedName name="Поправочные_коэффициенты_по_письму_Госстроя_от_25.12.90___0___0___0_5" localSheetId="21">#REF!</definedName>
    <definedName name="Поправочные_коэффициенты_по_письму_Госстроя_от_25.12.90___0___0___0_5">#REF!</definedName>
    <definedName name="Поправочные_коэффициенты_по_письму_Госстроя_от_25.12.90___0___0___1" localSheetId="21">#REF!</definedName>
    <definedName name="Поправочные_коэффициенты_по_письму_Госстроя_от_25.12.90___0___0___1">#REF!</definedName>
    <definedName name="Поправочные_коэффициенты_по_письму_Госстроя_от_25.12.90___0___0___2" localSheetId="21">#REF!</definedName>
    <definedName name="Поправочные_коэффициенты_по_письму_Госстроя_от_25.12.90___0___0___2">#REF!</definedName>
    <definedName name="Поправочные_коэффициенты_по_письму_Госстроя_от_25.12.90___0___0___3" localSheetId="21">#REF!</definedName>
    <definedName name="Поправочные_коэффициенты_по_письму_Госстроя_от_25.12.90___0___0___3">#REF!</definedName>
    <definedName name="Поправочные_коэффициенты_по_письму_Госстроя_от_25.12.90___0___0___4" localSheetId="21">#REF!</definedName>
    <definedName name="Поправочные_коэффициенты_по_письму_Госстроя_от_25.12.90___0___0___4">#REF!</definedName>
    <definedName name="Поправочные_коэффициенты_по_письму_Госстроя_от_25.12.90___0___0___5" localSheetId="21">#REF!</definedName>
    <definedName name="Поправочные_коэффициенты_по_письму_Госстроя_от_25.12.90___0___0___5">#REF!</definedName>
    <definedName name="Поправочные_коэффициенты_по_письму_Госстроя_от_25.12.90___0___0___6" localSheetId="21">#REF!</definedName>
    <definedName name="Поправочные_коэффициенты_по_письму_Госстроя_от_25.12.90___0___0___6">#REF!</definedName>
    <definedName name="Поправочные_коэффициенты_по_письму_Госстроя_от_25.12.90___0___0___7" localSheetId="21">#REF!</definedName>
    <definedName name="Поправочные_коэффициенты_по_письму_Госстроя_от_25.12.90___0___0___7">#REF!</definedName>
    <definedName name="Поправочные_коэффициенты_по_письму_Госстроя_от_25.12.90___0___0___8" localSheetId="21">#REF!</definedName>
    <definedName name="Поправочные_коэффициенты_по_письму_Госстроя_от_25.12.90___0___0___8">#REF!</definedName>
    <definedName name="Поправочные_коэффициенты_по_письму_Госстроя_от_25.12.90___0___0___9" localSheetId="21">#REF!</definedName>
    <definedName name="Поправочные_коэффициенты_по_письму_Госстроя_от_25.12.90___0___0___9">#REF!</definedName>
    <definedName name="Поправочные_коэффициенты_по_письму_Госстроя_от_25.12.90___0___0_1" localSheetId="21">#REF!</definedName>
    <definedName name="Поправочные_коэффициенты_по_письму_Госстроя_от_25.12.90___0___0_1">#REF!</definedName>
    <definedName name="Поправочные_коэффициенты_по_письму_Госстроя_от_25.12.90___0___0_3" localSheetId="21">#REF!</definedName>
    <definedName name="Поправочные_коэффициенты_по_письму_Госстроя_от_25.12.90___0___0_3">#REF!</definedName>
    <definedName name="Поправочные_коэффициенты_по_письму_Госстроя_от_25.12.90___0___0_5" localSheetId="21">#REF!</definedName>
    <definedName name="Поправочные_коэффициенты_по_письму_Госстроя_от_25.12.90___0___0_5">#REF!</definedName>
    <definedName name="Поправочные_коэффициенты_по_письму_Госстроя_от_25.12.90___0___1" localSheetId="21">#REF!</definedName>
    <definedName name="Поправочные_коэффициенты_по_письму_Госстроя_от_25.12.90___0___1">#REF!</definedName>
    <definedName name="Поправочные_коэффициенты_по_письму_Госстроя_от_25.12.90___0___1___0" localSheetId="21">#REF!</definedName>
    <definedName name="Поправочные_коэффициенты_по_письму_Госстроя_от_25.12.90___0___1___0">#REF!</definedName>
    <definedName name="Поправочные_коэффициенты_по_письму_Госстроя_от_25.12.90___0___10" localSheetId="21">#REF!</definedName>
    <definedName name="Поправочные_коэффициенты_по_письму_Госстроя_от_25.12.90___0___10">#REF!</definedName>
    <definedName name="Поправочные_коэффициенты_по_письму_Госстроя_от_25.12.90___0___12" localSheetId="21">#REF!</definedName>
    <definedName name="Поправочные_коэффициенты_по_письму_Госстроя_от_25.12.90___0___12">#REF!</definedName>
    <definedName name="Поправочные_коэффициенты_по_письму_Госстроя_от_25.12.90___0___2" localSheetId="21">#REF!</definedName>
    <definedName name="Поправочные_коэффициенты_по_письму_Госстроя_от_25.12.90___0___2">#REF!</definedName>
    <definedName name="Поправочные_коэффициенты_по_письму_Госстроя_от_25.12.90___0___2___0" localSheetId="21">#REF!</definedName>
    <definedName name="Поправочные_коэффициенты_по_письму_Госстроя_от_25.12.90___0___2___0">#REF!</definedName>
    <definedName name="Поправочные_коэффициенты_по_письму_Госстроя_от_25.12.90___0___2___0___0" localSheetId="21">#REF!</definedName>
    <definedName name="Поправочные_коэффициенты_по_письму_Госстроя_от_25.12.90___0___2___0___0">#REF!</definedName>
    <definedName name="Поправочные_коэффициенты_по_письму_Госстроя_от_25.12.90___0___2___5" localSheetId="21">#REF!</definedName>
    <definedName name="Поправочные_коэффициенты_по_письму_Госстроя_от_25.12.90___0___2___5">#REF!</definedName>
    <definedName name="Поправочные_коэффициенты_по_письму_Госстроя_от_25.12.90___0___2_1" localSheetId="21">#REF!</definedName>
    <definedName name="Поправочные_коэффициенты_по_письму_Госстроя_от_25.12.90___0___2_1">#REF!</definedName>
    <definedName name="Поправочные_коэффициенты_по_письму_Госстроя_от_25.12.90___0___2_3" localSheetId="21">#REF!</definedName>
    <definedName name="Поправочные_коэффициенты_по_письму_Госстроя_от_25.12.90___0___2_3">#REF!</definedName>
    <definedName name="Поправочные_коэффициенты_по_письму_Госстроя_от_25.12.90___0___2_5" localSheetId="21">#REF!</definedName>
    <definedName name="Поправочные_коэффициенты_по_письму_Госстроя_от_25.12.90___0___2_5">#REF!</definedName>
    <definedName name="Поправочные_коэффициенты_по_письму_Госстроя_от_25.12.90___0___3" localSheetId="21">#REF!</definedName>
    <definedName name="Поправочные_коэффициенты_по_письму_Госстроя_от_25.12.90___0___3">#REF!</definedName>
    <definedName name="Поправочные_коэффициенты_по_письму_Госстроя_от_25.12.90___0___3___0" localSheetId="21">#REF!</definedName>
    <definedName name="Поправочные_коэффициенты_по_письму_Госстроя_от_25.12.90___0___3___0">#REF!</definedName>
    <definedName name="Поправочные_коэффициенты_по_письму_Госстроя_от_25.12.90___0___3___0___0" localSheetId="21">#REF!</definedName>
    <definedName name="Поправочные_коэффициенты_по_письму_Госстроя_от_25.12.90___0___3___0___0">#REF!</definedName>
    <definedName name="Поправочные_коэффициенты_по_письму_Госстроя_от_25.12.90___0___3___0___1" localSheetId="21">#REF!</definedName>
    <definedName name="Поправочные_коэффициенты_по_письму_Госстроя_от_25.12.90___0___3___0___1">#REF!</definedName>
    <definedName name="Поправочные_коэффициенты_по_письму_Госстроя_от_25.12.90___0___3___0___3" localSheetId="21">#REF!</definedName>
    <definedName name="Поправочные_коэффициенты_по_письму_Госстроя_от_25.12.90___0___3___0___3">#REF!</definedName>
    <definedName name="Поправочные_коэффициенты_по_письму_Госстроя_от_25.12.90___0___3___0___5" localSheetId="21">#REF!</definedName>
    <definedName name="Поправочные_коэффициенты_по_письму_Госстроя_от_25.12.90___0___3___0___5">#REF!</definedName>
    <definedName name="Поправочные_коэффициенты_по_письму_Госстроя_от_25.12.90___0___3___0_1" localSheetId="21">#REF!</definedName>
    <definedName name="Поправочные_коэффициенты_по_письму_Госстроя_от_25.12.90___0___3___0_1">#REF!</definedName>
    <definedName name="Поправочные_коэффициенты_по_письму_Госстроя_от_25.12.90___0___3___0_5" localSheetId="21">#REF!</definedName>
    <definedName name="Поправочные_коэффициенты_по_письму_Госстроя_от_25.12.90___0___3___0_5">#REF!</definedName>
    <definedName name="Поправочные_коэффициенты_по_письму_Госстроя_от_25.12.90___0___3___3" localSheetId="21">#REF!</definedName>
    <definedName name="Поправочные_коэффициенты_по_письму_Госстроя_от_25.12.90___0___3___3">#REF!</definedName>
    <definedName name="Поправочные_коэффициенты_по_письму_Госстроя_от_25.12.90___0___3___5" localSheetId="21">#REF!</definedName>
    <definedName name="Поправочные_коэффициенты_по_письму_Госстроя_от_25.12.90___0___3___5">#REF!</definedName>
    <definedName name="Поправочные_коэффициенты_по_письму_Госстроя_от_25.12.90___0___3_1" localSheetId="21">#REF!</definedName>
    <definedName name="Поправочные_коэффициенты_по_письму_Госстроя_от_25.12.90___0___3_1">#REF!</definedName>
    <definedName name="Поправочные_коэффициенты_по_письму_Госстроя_от_25.12.90___0___3_5" localSheetId="21">#REF!</definedName>
    <definedName name="Поправочные_коэффициенты_по_письму_Госстроя_от_25.12.90___0___3_5">#REF!</definedName>
    <definedName name="Поправочные_коэффициенты_по_письму_Госстроя_от_25.12.90___0___4" localSheetId="21">#REF!</definedName>
    <definedName name="Поправочные_коэффициенты_по_письму_Госстроя_от_25.12.90___0___4">#REF!</definedName>
    <definedName name="Поправочные_коэффициенты_по_письму_Госстроя_от_25.12.90___0___4___0" localSheetId="21">#REF!</definedName>
    <definedName name="Поправочные_коэффициенты_по_письму_Госстроя_от_25.12.90___0___4___0">#REF!</definedName>
    <definedName name="Поправочные_коэффициенты_по_письму_Госстроя_от_25.12.90___0___4___5" localSheetId="21">#REF!</definedName>
    <definedName name="Поправочные_коэффициенты_по_письму_Госстроя_от_25.12.90___0___4___5">#REF!</definedName>
    <definedName name="Поправочные_коэффициенты_по_письму_Госстроя_от_25.12.90___0___4_1" localSheetId="21">#REF!</definedName>
    <definedName name="Поправочные_коэффициенты_по_письму_Госстроя_от_25.12.90___0___4_1">#REF!</definedName>
    <definedName name="Поправочные_коэффициенты_по_письму_Госстроя_от_25.12.90___0___4_3" localSheetId="21">#REF!</definedName>
    <definedName name="Поправочные_коэффициенты_по_письму_Госстроя_от_25.12.90___0___4_3">#REF!</definedName>
    <definedName name="Поправочные_коэффициенты_по_письму_Госстроя_от_25.12.90___0___4_5" localSheetId="21">#REF!</definedName>
    <definedName name="Поправочные_коэффициенты_по_письму_Госстроя_от_25.12.90___0___4_5">#REF!</definedName>
    <definedName name="Поправочные_коэффициенты_по_письму_Госстроя_от_25.12.90___0___5" localSheetId="21">#REF!</definedName>
    <definedName name="Поправочные_коэффициенты_по_письму_Госстроя_от_25.12.90___0___5">#REF!</definedName>
    <definedName name="Поправочные_коэффициенты_по_письму_Госстроя_от_25.12.90___0___5___0" localSheetId="21">#REF!</definedName>
    <definedName name="Поправочные_коэффициенты_по_письму_Госстроя_от_25.12.90___0___5___0">#REF!</definedName>
    <definedName name="Поправочные_коэффициенты_по_письму_Госстроя_от_25.12.90___0___6" localSheetId="21">#REF!</definedName>
    <definedName name="Поправочные_коэффициенты_по_письму_Госстроя_от_25.12.90___0___6">#REF!</definedName>
    <definedName name="Поправочные_коэффициенты_по_письму_Госстроя_от_25.12.90___0___6___0" localSheetId="21">#REF!</definedName>
    <definedName name="Поправочные_коэффициенты_по_письму_Госстроя_от_25.12.90___0___6___0">#REF!</definedName>
    <definedName name="Поправочные_коэффициенты_по_письму_Госстроя_от_25.12.90___0___7" localSheetId="21">#REF!</definedName>
    <definedName name="Поправочные_коэффициенты_по_письму_Госстроя_от_25.12.90___0___7">#REF!</definedName>
    <definedName name="Поправочные_коэффициенты_по_письму_Госстроя_от_25.12.90___0___8" localSheetId="21">#REF!</definedName>
    <definedName name="Поправочные_коэффициенты_по_письму_Госстроя_от_25.12.90___0___8">#REF!</definedName>
    <definedName name="Поправочные_коэффициенты_по_письму_Госстроя_от_25.12.90___0___8___0" localSheetId="21">#REF!</definedName>
    <definedName name="Поправочные_коэффициенты_по_письму_Госстроя_от_25.12.90___0___8___0">#REF!</definedName>
    <definedName name="Поправочные_коэффициенты_по_письму_Госстроя_от_25.12.90___0___9">"$#ССЫЛ!.$AC$21:$AN$30"</definedName>
    <definedName name="Поправочные_коэффициенты_по_письму_Госстроя_от_25.12.90___0_1" localSheetId="21">#REF!</definedName>
    <definedName name="Поправочные_коэффициенты_по_письму_Госстроя_от_25.12.90___0_1" localSheetId="2">#REF!</definedName>
    <definedName name="Поправочные_коэффициенты_по_письму_Госстроя_от_25.12.90___0_1">#REF!</definedName>
    <definedName name="Поправочные_коэффициенты_по_письму_Госстроя_от_25.12.90___0_3" localSheetId="21">#REF!</definedName>
    <definedName name="Поправочные_коэффициенты_по_письму_Госстроя_от_25.12.90___0_3">#REF!</definedName>
    <definedName name="Поправочные_коэффициенты_по_письму_Госстроя_от_25.12.90___0_5" localSheetId="21">#REF!</definedName>
    <definedName name="Поправочные_коэффициенты_по_письму_Госстроя_от_25.12.90___0_5">#REF!</definedName>
    <definedName name="Поправочные_коэффициенты_по_письму_Госстроя_от_25.12.90___1" localSheetId="21">#REF!</definedName>
    <definedName name="Поправочные_коэффициенты_по_письму_Госстроя_от_25.12.90___1">#REF!</definedName>
    <definedName name="Поправочные_коэффициенты_по_письму_Госстроя_от_25.12.90___1___0" localSheetId="21">#REF!</definedName>
    <definedName name="Поправочные_коэффициенты_по_письму_Госстроя_от_25.12.90___1___0">#REF!</definedName>
    <definedName name="Поправочные_коэффициенты_по_письму_Госстроя_от_25.12.90___1___0___0" localSheetId="21">#REF!</definedName>
    <definedName name="Поправочные_коэффициенты_по_письму_Госстроя_от_25.12.90___1___0___0">#REF!</definedName>
    <definedName name="Поправочные_коэффициенты_по_письму_Госстроя_от_25.12.90___1___1" localSheetId="21">#REF!</definedName>
    <definedName name="Поправочные_коэффициенты_по_письму_Госстроя_от_25.12.90___1___1">#REF!</definedName>
    <definedName name="Поправочные_коэффициенты_по_письму_Госстроя_от_25.12.90___1___3" localSheetId="21">#REF!</definedName>
    <definedName name="Поправочные_коэффициенты_по_письму_Госстроя_от_25.12.90___1___3">#REF!</definedName>
    <definedName name="Поправочные_коэффициенты_по_письму_Госстроя_от_25.12.90___1___3___0" localSheetId="21">#REF!</definedName>
    <definedName name="Поправочные_коэффициенты_по_письму_Госстроя_от_25.12.90___1___3___0">#REF!</definedName>
    <definedName name="Поправочные_коэффициенты_по_письму_Госстроя_от_25.12.90___1___5" localSheetId="21">#REF!</definedName>
    <definedName name="Поправочные_коэффициенты_по_письму_Госстроя_от_25.12.90___1___5">#REF!</definedName>
    <definedName name="Поправочные_коэффициенты_по_письму_Госстроя_от_25.12.90___1_1" localSheetId="21">#REF!</definedName>
    <definedName name="Поправочные_коэффициенты_по_письму_Госстроя_от_25.12.90___1_1">#REF!</definedName>
    <definedName name="Поправочные_коэффициенты_по_письму_Госстроя_от_25.12.90___1_5" localSheetId="21">#REF!</definedName>
    <definedName name="Поправочные_коэффициенты_по_письму_Госстроя_от_25.12.90___1_5">#REF!</definedName>
    <definedName name="Поправочные_коэффициенты_по_письму_Госстроя_от_25.12.90___10" localSheetId="21">#REF!</definedName>
    <definedName name="Поправочные_коэффициенты_по_письму_Госстроя_от_25.12.90___10">#REF!</definedName>
    <definedName name="Поправочные_коэффициенты_по_письму_Госстроя_от_25.12.90___10___0">NA()</definedName>
    <definedName name="Поправочные_коэффициенты_по_письму_Госстроя_от_25.12.90___10___0___0" localSheetId="21">#REF!</definedName>
    <definedName name="Поправочные_коэффициенты_по_письму_Госстроя_от_25.12.90___10___0___0" localSheetId="2">#REF!</definedName>
    <definedName name="Поправочные_коэффициенты_по_письму_Госстроя_от_25.12.90___10___0___0">#REF!</definedName>
    <definedName name="Поправочные_коэффициенты_по_письму_Госстроя_от_25.12.90___10___0___0___0" localSheetId="21">#REF!</definedName>
    <definedName name="Поправочные_коэффициенты_по_письму_Госстроя_от_25.12.90___10___0___0___0">#REF!</definedName>
    <definedName name="Поправочные_коэффициенты_по_письму_Госстроя_от_25.12.90___10___0___1">NA()</definedName>
    <definedName name="Поправочные_коэффициенты_по_письму_Госстроя_от_25.12.90___10___0___5">NA()</definedName>
    <definedName name="Поправочные_коэффициенты_по_письму_Госстроя_от_25.12.90___10___0_1">NA()</definedName>
    <definedName name="Поправочные_коэффициенты_по_письму_Госстроя_от_25.12.90___10___0_3">NA()</definedName>
    <definedName name="Поправочные_коэффициенты_по_письму_Госстроя_от_25.12.90___10___0_5">NA()</definedName>
    <definedName name="Поправочные_коэффициенты_по_письму_Госстроя_от_25.12.90___10___1" localSheetId="21">#REF!</definedName>
    <definedName name="Поправочные_коэффициенты_по_письму_Госстроя_от_25.12.90___10___1" localSheetId="2">#REF!</definedName>
    <definedName name="Поправочные_коэффициенты_по_письму_Госстроя_от_25.12.90___10___1">#REF!</definedName>
    <definedName name="Поправочные_коэффициенты_по_письму_Госстроя_от_25.12.90___10___10" localSheetId="21">#REF!</definedName>
    <definedName name="Поправочные_коэффициенты_по_письму_Госстроя_от_25.12.90___10___10">#REF!</definedName>
    <definedName name="Поправочные_коэффициенты_по_письму_Госстроя_от_25.12.90___10___12" localSheetId="21">#REF!</definedName>
    <definedName name="Поправочные_коэффициенты_по_письму_Госстроя_от_25.12.90___10___12">#REF!</definedName>
    <definedName name="Поправочные_коэффициенты_по_письму_Госстроя_от_25.12.90___10___2">NA()</definedName>
    <definedName name="Поправочные_коэффициенты_по_письму_Госстроя_от_25.12.90___10___4">NA()</definedName>
    <definedName name="Поправочные_коэффициенты_по_письму_Госстроя_от_25.12.90___10___5" localSheetId="21">#REF!</definedName>
    <definedName name="Поправочные_коэффициенты_по_письму_Госстроя_от_25.12.90___10___5" localSheetId="2">#REF!</definedName>
    <definedName name="Поправочные_коэффициенты_по_письму_Госстроя_от_25.12.90___10___5">#REF!</definedName>
    <definedName name="Поправочные_коэффициенты_по_письму_Госстроя_от_25.12.90___10___6">NA()</definedName>
    <definedName name="Поправочные_коэффициенты_по_письму_Госстроя_от_25.12.90___10___6___0">NA()</definedName>
    <definedName name="Поправочные_коэффициенты_по_письму_Госстроя_от_25.12.90___10___8">NA()</definedName>
    <definedName name="Поправочные_коэффициенты_по_письму_Госстроя_от_25.12.90___10___8___0">NA()</definedName>
    <definedName name="Поправочные_коэффициенты_по_письму_Госстроя_от_25.12.90___10___9">"$#ССЫЛ!.$AC$21:$AN$30"</definedName>
    <definedName name="Поправочные_коэффициенты_по_письму_Госстроя_от_25.12.90___10_1">NA()</definedName>
    <definedName name="Поправочные_коэффициенты_по_письму_Госстроя_от_25.12.90___10_3" localSheetId="21">#REF!</definedName>
    <definedName name="Поправочные_коэффициенты_по_письму_Госстроя_от_25.12.90___10_3" localSheetId="2">#REF!</definedName>
    <definedName name="Поправочные_коэффициенты_по_письму_Госстроя_от_25.12.90___10_3">#REF!</definedName>
    <definedName name="Поправочные_коэффициенты_по_письму_Госстроя_от_25.12.90___10_5" localSheetId="21">#REF!</definedName>
    <definedName name="Поправочные_коэффициенты_по_письму_Госстроя_от_25.12.90___10_5">#REF!</definedName>
    <definedName name="Поправочные_коэффициенты_по_письму_Госстроя_от_25.12.90___11" localSheetId="21">#REF!</definedName>
    <definedName name="Поправочные_коэффициенты_по_письму_Госстроя_от_25.12.90___11">#REF!</definedName>
    <definedName name="Поправочные_коэффициенты_по_письму_Госстроя_от_25.12.90___11___0">NA()</definedName>
    <definedName name="Поправочные_коэффициенты_по_письму_Госстроя_от_25.12.90___11___0___0">NA()</definedName>
    <definedName name="Поправочные_коэффициенты_по_письму_Госстроя_от_25.12.90___11___10" localSheetId="21">#REF!</definedName>
    <definedName name="Поправочные_коэффициенты_по_письму_Госстроя_от_25.12.90___11___10" localSheetId="2">#REF!</definedName>
    <definedName name="Поправочные_коэффициенты_по_письму_Госстроя_от_25.12.90___11___10">#REF!</definedName>
    <definedName name="Поправочные_коэффициенты_по_письму_Госстроя_от_25.12.90___11___2" localSheetId="21">#REF!</definedName>
    <definedName name="Поправочные_коэффициенты_по_письму_Госстроя_от_25.12.90___11___2">#REF!</definedName>
    <definedName name="Поправочные_коэффициенты_по_письму_Госстроя_от_25.12.90___11___4" localSheetId="21">#REF!</definedName>
    <definedName name="Поправочные_коэффициенты_по_письму_Госстроя_от_25.12.90___11___4">#REF!</definedName>
    <definedName name="Поправочные_коэффициенты_по_письму_Госстроя_от_25.12.90___11___6" localSheetId="21">#REF!</definedName>
    <definedName name="Поправочные_коэффициенты_по_письму_Госстроя_от_25.12.90___11___6">#REF!</definedName>
    <definedName name="Поправочные_коэффициенты_по_письму_Госстроя_от_25.12.90___11___6___0" localSheetId="21">#REF!</definedName>
    <definedName name="Поправочные_коэффициенты_по_письму_Госстроя_от_25.12.90___11___6___0">#REF!</definedName>
    <definedName name="Поправочные_коэффициенты_по_письму_Госстроя_от_25.12.90___11___8" localSheetId="21">#REF!</definedName>
    <definedName name="Поправочные_коэффициенты_по_письму_Госстроя_от_25.12.90___11___8">#REF!</definedName>
    <definedName name="Поправочные_коэффициенты_по_письму_Госстроя_от_25.12.90___12">NA()</definedName>
    <definedName name="Поправочные_коэффициенты_по_письму_Госстроя_от_25.12.90___2" localSheetId="21">#REF!</definedName>
    <definedName name="Поправочные_коэффициенты_по_письму_Госстроя_от_25.12.90___2" localSheetId="2">#REF!</definedName>
    <definedName name="Поправочные_коэффициенты_по_письму_Госстроя_от_25.12.90___2">#REF!</definedName>
    <definedName name="Поправочные_коэффициенты_по_письму_Госстроя_от_25.12.90___2___0" localSheetId="21">#REF!</definedName>
    <definedName name="Поправочные_коэффициенты_по_письму_Госстроя_от_25.12.90___2___0">#REF!</definedName>
    <definedName name="Поправочные_коэффициенты_по_письму_Госстроя_от_25.12.90___2___0___0" localSheetId="21">#REF!</definedName>
    <definedName name="Поправочные_коэффициенты_по_письму_Госстроя_от_25.12.90___2___0___0">#REF!</definedName>
    <definedName name="Поправочные_коэффициенты_по_письму_Госстроя_от_25.12.90___2___0___0___0" localSheetId="21">#REF!</definedName>
    <definedName name="Поправочные_коэффициенты_по_письму_Госстроя_от_25.12.90___2___0___0___0">#REF!</definedName>
    <definedName name="Поправочные_коэффициенты_по_письму_Госстроя_от_25.12.90___2___0___0___0___0" localSheetId="21">#REF!</definedName>
    <definedName name="Поправочные_коэффициенты_по_письму_Госстроя_от_25.12.90___2___0___0___0___0">#REF!</definedName>
    <definedName name="Поправочные_коэффициенты_по_письму_Госстроя_от_25.12.90___2___0___0___1" localSheetId="21">#REF!</definedName>
    <definedName name="Поправочные_коэффициенты_по_письму_Госстроя_от_25.12.90___2___0___0___1">#REF!</definedName>
    <definedName name="Поправочные_коэффициенты_по_письму_Госстроя_от_25.12.90___2___0___0___3" localSheetId="21">#REF!</definedName>
    <definedName name="Поправочные_коэффициенты_по_письму_Госстроя_от_25.12.90___2___0___0___3">#REF!</definedName>
    <definedName name="Поправочные_коэффициенты_по_письму_Госстроя_от_25.12.90___2___0___0___5" localSheetId="21">#REF!</definedName>
    <definedName name="Поправочные_коэффициенты_по_письму_Госстроя_от_25.12.90___2___0___0___5">#REF!</definedName>
    <definedName name="Поправочные_коэффициенты_по_письму_Госстроя_от_25.12.90___2___0___0_1" localSheetId="21">#REF!</definedName>
    <definedName name="Поправочные_коэффициенты_по_письму_Госстроя_от_25.12.90___2___0___0_1">#REF!</definedName>
    <definedName name="Поправочные_коэффициенты_по_письму_Госстроя_от_25.12.90___2___0___0_5" localSheetId="21">#REF!</definedName>
    <definedName name="Поправочные_коэффициенты_по_письму_Госстроя_от_25.12.90___2___0___0_5">#REF!</definedName>
    <definedName name="Поправочные_коэффициенты_по_письму_Госстроя_от_25.12.90___2___0___1" localSheetId="21">#REF!</definedName>
    <definedName name="Поправочные_коэффициенты_по_письму_Госстроя_от_25.12.90___2___0___1">#REF!</definedName>
    <definedName name="Поправочные_коэффициенты_по_письму_Госстроя_от_25.12.90___2___0___3" localSheetId="21">#REF!</definedName>
    <definedName name="Поправочные_коэффициенты_по_письму_Госстроя_от_25.12.90___2___0___3">#REF!</definedName>
    <definedName name="Поправочные_коэффициенты_по_письму_Госстроя_от_25.12.90___2___0___5" localSheetId="21">#REF!</definedName>
    <definedName name="Поправочные_коэффициенты_по_письму_Госстроя_от_25.12.90___2___0___5">#REF!</definedName>
    <definedName name="Поправочные_коэффициенты_по_письму_Госстроя_от_25.12.90___2___0___6" localSheetId="21">#REF!</definedName>
    <definedName name="Поправочные_коэффициенты_по_письму_Госстроя_от_25.12.90___2___0___6">#REF!</definedName>
    <definedName name="Поправочные_коэффициенты_по_письму_Госстроя_от_25.12.90___2___0___7" localSheetId="21">#REF!</definedName>
    <definedName name="Поправочные_коэффициенты_по_письму_Госстроя_от_25.12.90___2___0___7">#REF!</definedName>
    <definedName name="Поправочные_коэффициенты_по_письму_Госстроя_от_25.12.90___2___0___8" localSheetId="21">#REF!</definedName>
    <definedName name="Поправочные_коэффициенты_по_письму_Госстроя_от_25.12.90___2___0___8">#REF!</definedName>
    <definedName name="Поправочные_коэффициенты_по_письму_Госстроя_от_25.12.90___2___0___9" localSheetId="21">#REF!</definedName>
    <definedName name="Поправочные_коэффициенты_по_письму_Госстроя_от_25.12.90___2___0___9">#REF!</definedName>
    <definedName name="Поправочные_коэффициенты_по_письму_Госстроя_от_25.12.90___2___0_1" localSheetId="21">#REF!</definedName>
    <definedName name="Поправочные_коэффициенты_по_письму_Госстроя_от_25.12.90___2___0_1">#REF!</definedName>
    <definedName name="Поправочные_коэффициенты_по_письму_Госстроя_от_25.12.90___2___0_3" localSheetId="21">#REF!</definedName>
    <definedName name="Поправочные_коэффициенты_по_письму_Госстроя_от_25.12.90___2___0_3">#REF!</definedName>
    <definedName name="Поправочные_коэффициенты_по_письму_Госстроя_от_25.12.90___2___0_5" localSheetId="21">#REF!</definedName>
    <definedName name="Поправочные_коэффициенты_по_письму_Госстроя_от_25.12.90___2___0_5">#REF!</definedName>
    <definedName name="Поправочные_коэффициенты_по_письму_Госстроя_от_25.12.90___2___1" localSheetId="21">#REF!</definedName>
    <definedName name="Поправочные_коэффициенты_по_письму_Госстроя_от_25.12.90___2___1">#REF!</definedName>
    <definedName name="Поправочные_коэффициенты_по_письму_Госстроя_от_25.12.90___2___1___0" localSheetId="21">#REF!</definedName>
    <definedName name="Поправочные_коэффициенты_по_письму_Госстроя_от_25.12.90___2___1___0">#REF!</definedName>
    <definedName name="Поправочные_коэффициенты_по_письму_Госстроя_от_25.12.90___2___10" localSheetId="21">#REF!</definedName>
    <definedName name="Поправочные_коэффициенты_по_письму_Госстроя_от_25.12.90___2___10">#REF!</definedName>
    <definedName name="Поправочные_коэффициенты_по_письму_Госстроя_от_25.12.90___2___12" localSheetId="21">#REF!</definedName>
    <definedName name="Поправочные_коэффициенты_по_письму_Госстроя_от_25.12.90___2___12">#REF!</definedName>
    <definedName name="Поправочные_коэффициенты_по_письму_Госстроя_от_25.12.90___2___2" localSheetId="21">#REF!</definedName>
    <definedName name="Поправочные_коэффициенты_по_письму_Госстроя_от_25.12.90___2___2">#REF!</definedName>
    <definedName name="Поправочные_коэффициенты_по_письму_Госстроя_от_25.12.90___2___3" localSheetId="21">#REF!</definedName>
    <definedName name="Поправочные_коэффициенты_по_письму_Госстроя_от_25.12.90___2___3">#REF!</definedName>
    <definedName name="Поправочные_коэффициенты_по_письму_Госстроя_от_25.12.90___2___4" localSheetId="21">#REF!</definedName>
    <definedName name="Поправочные_коэффициенты_по_письму_Госстроя_от_25.12.90___2___4">#REF!</definedName>
    <definedName name="Поправочные_коэффициенты_по_письму_Госстроя_от_25.12.90___2___4___0" localSheetId="21">#REF!</definedName>
    <definedName name="Поправочные_коэффициенты_по_письму_Госстроя_от_25.12.90___2___4___0">#REF!</definedName>
    <definedName name="Поправочные_коэффициенты_по_письму_Госстроя_от_25.12.90___2___4___5" localSheetId="21">#REF!</definedName>
    <definedName name="Поправочные_коэффициенты_по_письму_Госстроя_от_25.12.90___2___4___5">#REF!</definedName>
    <definedName name="Поправочные_коэффициенты_по_письму_Госстроя_от_25.12.90___2___4_1" localSheetId="21">#REF!</definedName>
    <definedName name="Поправочные_коэффициенты_по_письму_Госстроя_от_25.12.90___2___4_1">#REF!</definedName>
    <definedName name="Поправочные_коэффициенты_по_письму_Госстроя_от_25.12.90___2___4_3" localSheetId="21">#REF!</definedName>
    <definedName name="Поправочные_коэффициенты_по_письму_Госстроя_от_25.12.90___2___4_3">#REF!</definedName>
    <definedName name="Поправочные_коэффициенты_по_письму_Госстроя_от_25.12.90___2___4_5" localSheetId="21">#REF!</definedName>
    <definedName name="Поправочные_коэффициенты_по_письму_Госстроя_от_25.12.90___2___4_5">#REF!</definedName>
    <definedName name="Поправочные_коэффициенты_по_письму_Госстроя_от_25.12.90___2___5" localSheetId="21">#REF!</definedName>
    <definedName name="Поправочные_коэффициенты_по_письму_Госстроя_от_25.12.90___2___5">#REF!</definedName>
    <definedName name="Поправочные_коэффициенты_по_письму_Госстроя_от_25.12.90___2___6" localSheetId="21">#REF!</definedName>
    <definedName name="Поправочные_коэффициенты_по_письму_Госстроя_от_25.12.90___2___6">#REF!</definedName>
    <definedName name="Поправочные_коэффициенты_по_письму_Госстроя_от_25.12.90___2___6___0" localSheetId="21">#REF!</definedName>
    <definedName name="Поправочные_коэффициенты_по_письму_Госстроя_от_25.12.90___2___6___0">#REF!</definedName>
    <definedName name="Поправочные_коэффициенты_по_письму_Госстроя_от_25.12.90___2___7" localSheetId="21">#REF!</definedName>
    <definedName name="Поправочные_коэффициенты_по_письму_Госстроя_от_25.12.90___2___7">#REF!</definedName>
    <definedName name="Поправочные_коэффициенты_по_письму_Госстроя_от_25.12.90___2___8" localSheetId="21">#REF!</definedName>
    <definedName name="Поправочные_коэффициенты_по_письму_Госстроя_от_25.12.90___2___8">#REF!</definedName>
    <definedName name="Поправочные_коэффициенты_по_письму_Госстроя_от_25.12.90___2___8___0" localSheetId="21">#REF!</definedName>
    <definedName name="Поправочные_коэффициенты_по_письму_Госстроя_от_25.12.90___2___8___0">#REF!</definedName>
    <definedName name="Поправочные_коэффициенты_по_письму_Госстроя_от_25.12.90___2___9">"$#ССЫЛ!.$AC$21:$AN$30"</definedName>
    <definedName name="Поправочные_коэффициенты_по_письму_Госстроя_от_25.12.90___2_1" localSheetId="21">#REF!</definedName>
    <definedName name="Поправочные_коэффициенты_по_письму_Госстроя_от_25.12.90___2_1" localSheetId="2">#REF!</definedName>
    <definedName name="Поправочные_коэффициенты_по_письму_Госстроя_от_25.12.90___2_1">#REF!</definedName>
    <definedName name="Поправочные_коэффициенты_по_письму_Госстроя_от_25.12.90___2_3" localSheetId="21">#REF!</definedName>
    <definedName name="Поправочные_коэффициенты_по_письму_Госстроя_от_25.12.90___2_3">#REF!</definedName>
    <definedName name="Поправочные_коэффициенты_по_письму_Госстроя_от_25.12.90___2_5" localSheetId="21">#REF!</definedName>
    <definedName name="Поправочные_коэффициенты_по_письму_Госстроя_от_25.12.90___2_5">#REF!</definedName>
    <definedName name="Поправочные_коэффициенты_по_письму_Госстроя_от_25.12.90___3" localSheetId="21">#REF!</definedName>
    <definedName name="Поправочные_коэффициенты_по_письму_Госстроя_от_25.12.90___3">#REF!</definedName>
    <definedName name="Поправочные_коэффициенты_по_письму_Госстроя_от_25.12.90___3___0">NA()</definedName>
    <definedName name="Поправочные_коэффициенты_по_письму_Госстроя_от_25.12.90___3___0___0" localSheetId="21">#REF!</definedName>
    <definedName name="Поправочные_коэффициенты_по_письму_Госстроя_от_25.12.90___3___0___0" localSheetId="2">#REF!</definedName>
    <definedName name="Поправочные_коэффициенты_по_письму_Госстроя_от_25.12.90___3___0___0">#REF!</definedName>
    <definedName name="Поправочные_коэффициенты_по_письму_Госстроя_от_25.12.90___3___0___0___0" localSheetId="21">#REF!</definedName>
    <definedName name="Поправочные_коэффициенты_по_письму_Госстроя_от_25.12.90___3___0___0___0">#REF!</definedName>
    <definedName name="Поправочные_коэффициенты_по_письму_Госстроя_от_25.12.90___3___0___0___1" localSheetId="21">#REF!</definedName>
    <definedName name="Поправочные_коэффициенты_по_письму_Госстроя_от_25.12.90___3___0___0___1">#REF!</definedName>
    <definedName name="Поправочные_коэффициенты_по_письму_Госстроя_от_25.12.90___3___0___0___3" localSheetId="21">#REF!</definedName>
    <definedName name="Поправочные_коэффициенты_по_письму_Госстроя_от_25.12.90___3___0___0___3">#REF!</definedName>
    <definedName name="Поправочные_коэффициенты_по_письму_Госстроя_от_25.12.90___3___0___0___5">NA()</definedName>
    <definedName name="Поправочные_коэффициенты_по_письму_Госстроя_от_25.12.90___3___0___0_1" localSheetId="21">#REF!</definedName>
    <definedName name="Поправочные_коэффициенты_по_письму_Госстроя_от_25.12.90___3___0___0_1" localSheetId="2">#REF!</definedName>
    <definedName name="Поправочные_коэффициенты_по_письму_Госстроя_от_25.12.90___3___0___0_1">#REF!</definedName>
    <definedName name="Поправочные_коэффициенты_по_письму_Госстроя_от_25.12.90___3___0___0_5">NA()</definedName>
    <definedName name="Поправочные_коэффициенты_по_письму_Госстроя_от_25.12.90___3___0___1" localSheetId="21">#REF!</definedName>
    <definedName name="Поправочные_коэффициенты_по_письму_Госстроя_от_25.12.90___3___0___1" localSheetId="2">#REF!</definedName>
    <definedName name="Поправочные_коэффициенты_по_письму_Госстроя_от_25.12.90___3___0___1">#REF!</definedName>
    <definedName name="Поправочные_коэффициенты_по_письму_Госстроя_от_25.12.90___3___0___2" localSheetId="21">#REF!</definedName>
    <definedName name="Поправочные_коэффициенты_по_письму_Госстроя_от_25.12.90___3___0___2">#REF!</definedName>
    <definedName name="Поправочные_коэффициенты_по_письму_Госстроя_от_25.12.90___3___0___3">NA()</definedName>
    <definedName name="Поправочные_коэффициенты_по_письму_Госстроя_от_25.12.90___3___0___3___0">NA()</definedName>
    <definedName name="Поправочные_коэффициенты_по_письму_Госстроя_от_25.12.90___3___0___5" localSheetId="21">#REF!</definedName>
    <definedName name="Поправочные_коэффициенты_по_письму_Госстроя_от_25.12.90___3___0___5" localSheetId="2">#REF!</definedName>
    <definedName name="Поправочные_коэффициенты_по_письму_Госстроя_от_25.12.90___3___0___5">#REF!</definedName>
    <definedName name="Поправочные_коэффициенты_по_письму_Госстроя_от_25.12.90___3___0_1" localSheetId="21">#REF!</definedName>
    <definedName name="Поправочные_коэффициенты_по_письму_Госстроя_от_25.12.90___3___0_1">#REF!</definedName>
    <definedName name="Поправочные_коэффициенты_по_письму_Госстроя_от_25.12.90___3___0_3" localSheetId="21">#REF!</definedName>
    <definedName name="Поправочные_коэффициенты_по_письму_Госстроя_от_25.12.90___3___0_3">#REF!</definedName>
    <definedName name="Поправочные_коэффициенты_по_письму_Госстроя_от_25.12.90___3___0_5" localSheetId="21">#REF!</definedName>
    <definedName name="Поправочные_коэффициенты_по_письму_Госстроя_от_25.12.90___3___0_5">#REF!</definedName>
    <definedName name="Поправочные_коэффициенты_по_письму_Госстроя_от_25.12.90___3___1" localSheetId="21">#REF!</definedName>
    <definedName name="Поправочные_коэффициенты_по_письму_Госстроя_от_25.12.90___3___1">#REF!</definedName>
    <definedName name="Поправочные_коэффициенты_по_письму_Госстроя_от_25.12.90___3___10" localSheetId="21">#REF!</definedName>
    <definedName name="Поправочные_коэффициенты_по_письму_Госстроя_от_25.12.90___3___10">#REF!</definedName>
    <definedName name="Поправочные_коэффициенты_по_письму_Госстроя_от_25.12.90___3___2" localSheetId="21">#REF!</definedName>
    <definedName name="Поправочные_коэффициенты_по_письму_Госстроя_от_25.12.90___3___2">#REF!</definedName>
    <definedName name="Поправочные_коэффициенты_по_письму_Госстроя_от_25.12.90___3___3" localSheetId="21">#REF!</definedName>
    <definedName name="Поправочные_коэффициенты_по_письму_Госстроя_от_25.12.90___3___3">#REF!</definedName>
    <definedName name="Поправочные_коэффициенты_по_письму_Госстроя_от_25.12.90___3___4" localSheetId="21">#REF!</definedName>
    <definedName name="Поправочные_коэффициенты_по_письму_Госстроя_от_25.12.90___3___4">#REF!</definedName>
    <definedName name="Поправочные_коэффициенты_по_письму_Госстроя_от_25.12.90___3___4___0" localSheetId="21">#REF!</definedName>
    <definedName name="Поправочные_коэффициенты_по_письму_Госстроя_от_25.12.90___3___4___0">#REF!</definedName>
    <definedName name="Поправочные_коэффициенты_по_письму_Госстроя_от_25.12.90___3___5" localSheetId="21">#REF!</definedName>
    <definedName name="Поправочные_коэффициенты_по_письму_Госстроя_от_25.12.90___3___5">#REF!</definedName>
    <definedName name="Поправочные_коэффициенты_по_письму_Госстроя_от_25.12.90___3___6" localSheetId="21">#REF!</definedName>
    <definedName name="Поправочные_коэффициенты_по_письму_Госстроя_от_25.12.90___3___6">#REF!</definedName>
    <definedName name="Поправочные_коэффициенты_по_письму_Госстроя_от_25.12.90___3___8" localSheetId="21">#REF!</definedName>
    <definedName name="Поправочные_коэффициенты_по_письму_Госстроя_от_25.12.90___3___8">#REF!</definedName>
    <definedName name="Поправочные_коэффициенты_по_письму_Госстроя_от_25.12.90___3___8___0" localSheetId="21">#REF!</definedName>
    <definedName name="Поправочные_коэффициенты_по_письму_Госстроя_от_25.12.90___3___8___0">#REF!</definedName>
    <definedName name="Поправочные_коэффициенты_по_письму_Госстроя_от_25.12.90___3___9" localSheetId="21">#REF!</definedName>
    <definedName name="Поправочные_коэффициенты_по_письму_Госстроя_от_25.12.90___3___9">#REF!</definedName>
    <definedName name="Поправочные_коэффициенты_по_письму_Госстроя_от_25.12.90___3_1" localSheetId="21">#REF!</definedName>
    <definedName name="Поправочные_коэффициенты_по_письму_Госстроя_от_25.12.90___3_1">#REF!</definedName>
    <definedName name="Поправочные_коэффициенты_по_письму_Госстроя_от_25.12.90___3_3">NA()</definedName>
    <definedName name="Поправочные_коэффициенты_по_письму_Госстроя_от_25.12.90___3_5" localSheetId="21">#REF!</definedName>
    <definedName name="Поправочные_коэффициенты_по_письму_Госстроя_от_25.12.90___3_5" localSheetId="2">#REF!</definedName>
    <definedName name="Поправочные_коэффициенты_по_письму_Госстроя_от_25.12.90___3_5">#REF!</definedName>
    <definedName name="Поправочные_коэффициенты_по_письму_Госстроя_от_25.12.90___4">NA()</definedName>
    <definedName name="Поправочные_коэффициенты_по_письму_Госстроя_от_25.12.90___4___0" localSheetId="21">#REF!</definedName>
    <definedName name="Поправочные_коэффициенты_по_письму_Госстроя_от_25.12.90___4___0" localSheetId="2">#REF!</definedName>
    <definedName name="Поправочные_коэффициенты_по_письму_Госстроя_от_25.12.90___4___0">#REF!</definedName>
    <definedName name="Поправочные_коэффициенты_по_письму_Госстроя_от_25.12.90___4___0___0" localSheetId="21">#REF!</definedName>
    <definedName name="Поправочные_коэффициенты_по_письму_Госстроя_от_25.12.90___4___0___0">#REF!</definedName>
    <definedName name="Поправочные_коэффициенты_по_письму_Госстроя_от_25.12.90___4___0___0___0" localSheetId="21">#REF!</definedName>
    <definedName name="Поправочные_коэффициенты_по_письму_Госстроя_от_25.12.90___4___0___0___0">#REF!</definedName>
    <definedName name="Поправочные_коэффициенты_по_письму_Госстроя_от_25.12.90___4___0___0___0___0" localSheetId="21">#REF!</definedName>
    <definedName name="Поправочные_коэффициенты_по_письму_Госстроя_от_25.12.90___4___0___0___0___0">#REF!</definedName>
    <definedName name="Поправочные_коэффициенты_по_письму_Госстроя_от_25.12.90___4___0___0___1" localSheetId="21">#REF!</definedName>
    <definedName name="Поправочные_коэффициенты_по_письму_Госстроя_от_25.12.90___4___0___0___1">#REF!</definedName>
    <definedName name="Поправочные_коэффициенты_по_письму_Госстроя_от_25.12.90___4___0___0___3" localSheetId="21">#REF!</definedName>
    <definedName name="Поправочные_коэффициенты_по_письму_Госстроя_от_25.12.90___4___0___0___3">#REF!</definedName>
    <definedName name="Поправочные_коэффициенты_по_письму_Госстроя_от_25.12.90___4___0___0___5" localSheetId="21">#REF!</definedName>
    <definedName name="Поправочные_коэффициенты_по_письму_Госстроя_от_25.12.90___4___0___0___5">#REF!</definedName>
    <definedName name="Поправочные_коэффициенты_по_письму_Госстроя_от_25.12.90___4___0___0_1" localSheetId="21">#REF!</definedName>
    <definedName name="Поправочные_коэффициенты_по_письму_Госстроя_от_25.12.90___4___0___0_1">#REF!</definedName>
    <definedName name="Поправочные_коэффициенты_по_письму_Госстроя_от_25.12.90___4___0___0_5" localSheetId="21">#REF!</definedName>
    <definedName name="Поправочные_коэффициенты_по_письму_Госстроя_от_25.12.90___4___0___0_5">#REF!</definedName>
    <definedName name="Поправочные_коэффициенты_по_письму_Госстроя_от_25.12.90___4___0___1" localSheetId="21">#REF!</definedName>
    <definedName name="Поправочные_коэффициенты_по_письму_Госстроя_от_25.12.90___4___0___1">#REF!</definedName>
    <definedName name="Поправочные_коэффициенты_по_письму_Госстроя_от_25.12.90___4___0___2" localSheetId="21">#REF!</definedName>
    <definedName name="Поправочные_коэффициенты_по_письму_Госстроя_от_25.12.90___4___0___2">#REF!</definedName>
    <definedName name="Поправочные_коэффициенты_по_письму_Госстроя_от_25.12.90___4___0___3" localSheetId="21">#REF!</definedName>
    <definedName name="Поправочные_коэффициенты_по_письму_Госстроя_от_25.12.90___4___0___3">#REF!</definedName>
    <definedName name="Поправочные_коэффициенты_по_письму_Госстроя_от_25.12.90___4___0___4" localSheetId="21">#REF!</definedName>
    <definedName name="Поправочные_коэффициенты_по_письму_Госстроя_от_25.12.90___4___0___4">#REF!</definedName>
    <definedName name="Поправочные_коэффициенты_по_письму_Госстроя_от_25.12.90___4___0___5">NA()</definedName>
    <definedName name="Поправочные_коэффициенты_по_письму_Госстроя_от_25.12.90___4___0___6">NA()</definedName>
    <definedName name="Поправочные_коэффициенты_по_письму_Госстроя_от_25.12.90___4___0___7">NA()</definedName>
    <definedName name="Поправочные_коэффициенты_по_письму_Госстроя_от_25.12.90___4___0___8">NA()</definedName>
    <definedName name="Поправочные_коэффициенты_по_письму_Госстроя_от_25.12.90___4___0___9">NA()</definedName>
    <definedName name="Поправочные_коэффициенты_по_письму_Госстроя_от_25.12.90___4___0_1" localSheetId="21">#REF!</definedName>
    <definedName name="Поправочные_коэффициенты_по_письму_Госстроя_от_25.12.90___4___0_1" localSheetId="2">#REF!</definedName>
    <definedName name="Поправочные_коэффициенты_по_письму_Госстроя_от_25.12.90___4___0_1">#REF!</definedName>
    <definedName name="Поправочные_коэффициенты_по_письму_Госстроя_от_25.12.90___4___0_3">NA()</definedName>
    <definedName name="Поправочные_коэффициенты_по_письму_Госстроя_от_25.12.90___4___0_5">NA()</definedName>
    <definedName name="Поправочные_коэффициенты_по_письму_Госстроя_от_25.12.90___4___1">NA()</definedName>
    <definedName name="Поправочные_коэффициенты_по_письму_Госстроя_от_25.12.90___4___10" localSheetId="21">#REF!</definedName>
    <definedName name="Поправочные_коэффициенты_по_письму_Госстроя_от_25.12.90___4___10" localSheetId="2">#REF!</definedName>
    <definedName name="Поправочные_коэффициенты_по_письму_Госстроя_от_25.12.90___4___10">#REF!</definedName>
    <definedName name="Поправочные_коэффициенты_по_письму_Госстроя_от_25.12.90___4___12" localSheetId="21">#REF!</definedName>
    <definedName name="Поправочные_коэффициенты_по_письму_Госстроя_от_25.12.90___4___12">#REF!</definedName>
    <definedName name="Поправочные_коэффициенты_по_письму_Госстроя_от_25.12.90___4___2" localSheetId="21">#REF!</definedName>
    <definedName name="Поправочные_коэффициенты_по_письму_Госстроя_от_25.12.90___4___2">#REF!</definedName>
    <definedName name="Поправочные_коэффициенты_по_письму_Госстроя_от_25.12.90___4___3" localSheetId="21">#REF!</definedName>
    <definedName name="Поправочные_коэффициенты_по_письму_Госстроя_от_25.12.90___4___3">#REF!</definedName>
    <definedName name="Поправочные_коэффициенты_по_письму_Госстроя_от_25.12.90___4___3___0" localSheetId="21">#REF!</definedName>
    <definedName name="Поправочные_коэффициенты_по_письму_Госстроя_от_25.12.90___4___3___0">#REF!</definedName>
    <definedName name="Поправочные_коэффициенты_по_письму_Госстроя_от_25.12.90___4___3___0___0" localSheetId="21">#REF!</definedName>
    <definedName name="Поправочные_коэффициенты_по_письму_Госстроя_от_25.12.90___4___3___0___0">#REF!</definedName>
    <definedName name="Поправочные_коэффициенты_по_письму_Госстроя_от_25.12.90___4___3___3" localSheetId="21">#REF!</definedName>
    <definedName name="Поправочные_коэффициенты_по_письму_Госстроя_от_25.12.90___4___3___3">#REF!</definedName>
    <definedName name="Поправочные_коэффициенты_по_письму_Госстроя_от_25.12.90___4___3___5" localSheetId="21">#REF!</definedName>
    <definedName name="Поправочные_коэффициенты_по_письму_Госстроя_от_25.12.90___4___3___5">#REF!</definedName>
    <definedName name="Поправочные_коэффициенты_по_письму_Госстроя_от_25.12.90___4___3_1" localSheetId="21">#REF!</definedName>
    <definedName name="Поправочные_коэффициенты_по_письму_Госстроя_от_25.12.90___4___3_1">#REF!</definedName>
    <definedName name="Поправочные_коэффициенты_по_письму_Госстроя_от_25.12.90___4___3_5" localSheetId="21">#REF!</definedName>
    <definedName name="Поправочные_коэффициенты_по_письму_Госстроя_от_25.12.90___4___3_5">#REF!</definedName>
    <definedName name="Поправочные_коэффициенты_по_письму_Госстроя_от_25.12.90___4___4" localSheetId="21">#REF!</definedName>
    <definedName name="Поправочные_коэффициенты_по_письму_Госстроя_от_25.12.90___4___4">#REF!</definedName>
    <definedName name="Поправочные_коэффициенты_по_письму_Госстроя_от_25.12.90___4___5" localSheetId="21">#REF!</definedName>
    <definedName name="Поправочные_коэффициенты_по_письму_Госстроя_от_25.12.90___4___5">#REF!</definedName>
    <definedName name="Поправочные_коэффициенты_по_письму_Госстроя_от_25.12.90___4___6" localSheetId="21">#REF!</definedName>
    <definedName name="Поправочные_коэффициенты_по_письму_Госстроя_от_25.12.90___4___6">#REF!</definedName>
    <definedName name="Поправочные_коэффициенты_по_письму_Госстроя_от_25.12.90___4___6___0" localSheetId="21">#REF!</definedName>
    <definedName name="Поправочные_коэффициенты_по_письму_Госстроя_от_25.12.90___4___6___0">#REF!</definedName>
    <definedName name="Поправочные_коэффициенты_по_письму_Госстроя_от_25.12.90___4___7" localSheetId="21">#REF!</definedName>
    <definedName name="Поправочные_коэффициенты_по_письму_Госстроя_от_25.12.90___4___7">#REF!</definedName>
    <definedName name="Поправочные_коэффициенты_по_письму_Госстроя_от_25.12.90___4___8" localSheetId="21">#REF!</definedName>
    <definedName name="Поправочные_коэффициенты_по_письму_Госстроя_от_25.12.90___4___8">#REF!</definedName>
    <definedName name="Поправочные_коэффициенты_по_письму_Госстроя_от_25.12.90___4___8___0" localSheetId="21">#REF!</definedName>
    <definedName name="Поправочные_коэффициенты_по_письму_Госстроя_от_25.12.90___4___8___0">#REF!</definedName>
    <definedName name="Поправочные_коэффициенты_по_письму_Госстроя_от_25.12.90___4___9">"$#ССЫЛ!.$AC$21:$AN$30"</definedName>
    <definedName name="Поправочные_коэффициенты_по_письму_Госстроя_от_25.12.90___4_1">NA()</definedName>
    <definedName name="Поправочные_коэффициенты_по_письму_Госстроя_от_25.12.90___4_3" localSheetId="21">#REF!</definedName>
    <definedName name="Поправочные_коэффициенты_по_письму_Госстроя_от_25.12.90___4_3" localSheetId="2">#REF!</definedName>
    <definedName name="Поправочные_коэффициенты_по_письму_Госстроя_от_25.12.90___4_3">#REF!</definedName>
    <definedName name="Поправочные_коэффициенты_по_письму_Госстроя_от_25.12.90___4_5" localSheetId="21">#REF!</definedName>
    <definedName name="Поправочные_коэффициенты_по_письму_Госстроя_от_25.12.90___4_5">#REF!</definedName>
    <definedName name="Поправочные_коэффициенты_по_письму_Госстроя_от_25.12.90___5">NA()</definedName>
    <definedName name="Поправочные_коэффициенты_по_письму_Госстроя_от_25.12.90___5___0" localSheetId="21">#REF!</definedName>
    <definedName name="Поправочные_коэффициенты_по_письму_Госстроя_от_25.12.90___5___0" localSheetId="2">#REF!</definedName>
    <definedName name="Поправочные_коэффициенты_по_письму_Госстроя_от_25.12.90___5___0">#REF!</definedName>
    <definedName name="Поправочные_коэффициенты_по_письму_Госстроя_от_25.12.90___5___0___0" localSheetId="21">#REF!</definedName>
    <definedName name="Поправочные_коэффициенты_по_письму_Госстроя_от_25.12.90___5___0___0">#REF!</definedName>
    <definedName name="Поправочные_коэффициенты_по_письму_Госстроя_от_25.12.90___5___0___0___0" localSheetId="21">#REF!</definedName>
    <definedName name="Поправочные_коэффициенты_по_письму_Госстроя_от_25.12.90___5___0___0___0">#REF!</definedName>
    <definedName name="Поправочные_коэффициенты_по_письму_Госстроя_от_25.12.90___5___0___0___0___0" localSheetId="21">#REF!</definedName>
    <definedName name="Поправочные_коэффициенты_по_письму_Госстроя_от_25.12.90___5___0___0___0___0">#REF!</definedName>
    <definedName name="Поправочные_коэффициенты_по_письму_Госстроя_от_25.12.90___5___0___1" localSheetId="21">#REF!</definedName>
    <definedName name="Поправочные_коэффициенты_по_письму_Госстроя_от_25.12.90___5___0___1">#REF!</definedName>
    <definedName name="Поправочные_коэффициенты_по_письму_Госстроя_от_25.12.90___5___0___5" localSheetId="21">#REF!</definedName>
    <definedName name="Поправочные_коэффициенты_по_письму_Госстроя_от_25.12.90___5___0___5">#REF!</definedName>
    <definedName name="Поправочные_коэффициенты_по_письму_Госстроя_от_25.12.90___5___0_1" localSheetId="21">#REF!</definedName>
    <definedName name="Поправочные_коэффициенты_по_письму_Госстроя_от_25.12.90___5___0_1">#REF!</definedName>
    <definedName name="Поправочные_коэффициенты_по_письму_Госстроя_от_25.12.90___5___0_3" localSheetId="21">#REF!</definedName>
    <definedName name="Поправочные_коэффициенты_по_письму_Госстроя_от_25.12.90___5___0_3">#REF!</definedName>
    <definedName name="Поправочные_коэффициенты_по_письму_Госстроя_от_25.12.90___5___0_5" localSheetId="21">#REF!</definedName>
    <definedName name="Поправочные_коэффициенты_по_письму_Госстроя_от_25.12.90___5___0_5">#REF!</definedName>
    <definedName name="Поправочные_коэффициенты_по_письму_Госстроя_от_25.12.90___5___1" localSheetId="21">#REF!</definedName>
    <definedName name="Поправочные_коэффициенты_по_письму_Госстроя_от_25.12.90___5___1">#REF!</definedName>
    <definedName name="Поправочные_коэффициенты_по_письму_Госстроя_от_25.12.90___5___3">NA()</definedName>
    <definedName name="Поправочные_коэффициенты_по_письму_Госстроя_от_25.12.90___5___5">NA()</definedName>
    <definedName name="Поправочные_коэффициенты_по_письму_Госстроя_от_25.12.90___5_1" localSheetId="21">#REF!</definedName>
    <definedName name="Поправочные_коэффициенты_по_письму_Госстроя_от_25.12.90___5_1" localSheetId="2">#REF!</definedName>
    <definedName name="Поправочные_коэффициенты_по_письму_Госстроя_от_25.12.90___5_1">#REF!</definedName>
    <definedName name="Поправочные_коэффициенты_по_письму_Госстроя_от_25.12.90___5_3">NA()</definedName>
    <definedName name="Поправочные_коэффициенты_по_письму_Госстроя_от_25.12.90___5_5">NA()</definedName>
    <definedName name="Поправочные_коэффициенты_по_письму_Госстроя_от_25.12.90___6" localSheetId="21">#REF!</definedName>
    <definedName name="Поправочные_коэффициенты_по_письму_Госстроя_от_25.12.90___6" localSheetId="2">#REF!</definedName>
    <definedName name="Поправочные_коэффициенты_по_письму_Госстроя_от_25.12.90___6">#REF!</definedName>
    <definedName name="Поправочные_коэффициенты_по_письму_Госстроя_от_25.12.90___6___0" localSheetId="21">#REF!</definedName>
    <definedName name="Поправочные_коэффициенты_по_письму_Госстроя_от_25.12.90___6___0">#REF!</definedName>
    <definedName name="Поправочные_коэффициенты_по_письму_Госстроя_от_25.12.90___6___0___0" localSheetId="21">#REF!</definedName>
    <definedName name="Поправочные_коэффициенты_по_письму_Госстроя_от_25.12.90___6___0___0">#REF!</definedName>
    <definedName name="Поправочные_коэффициенты_по_письму_Госстроя_от_25.12.90___6___0___0___0" localSheetId="21">#REF!</definedName>
    <definedName name="Поправочные_коэффициенты_по_письму_Госстроя_от_25.12.90___6___0___0___0">#REF!</definedName>
    <definedName name="Поправочные_коэффициенты_по_письму_Госстроя_от_25.12.90___6___0___0___0___0" localSheetId="21">#REF!</definedName>
    <definedName name="Поправочные_коэффициенты_по_письму_Госстроя_от_25.12.90___6___0___0___0___0">#REF!</definedName>
    <definedName name="Поправочные_коэффициенты_по_письму_Госстроя_от_25.12.90___6___0___1" localSheetId="21">#REF!</definedName>
    <definedName name="Поправочные_коэффициенты_по_письму_Госстроя_от_25.12.90___6___0___1">#REF!</definedName>
    <definedName name="Поправочные_коэффициенты_по_письму_Госстроя_от_25.12.90___6___0___3" localSheetId="21">#REF!</definedName>
    <definedName name="Поправочные_коэффициенты_по_письму_Госстроя_от_25.12.90___6___0___3">#REF!</definedName>
    <definedName name="Поправочные_коэффициенты_по_письму_Госстроя_от_25.12.90___6___0___5" localSheetId="21">#REF!</definedName>
    <definedName name="Поправочные_коэффициенты_по_письму_Госстроя_от_25.12.90___6___0___5">#REF!</definedName>
    <definedName name="Поправочные_коэффициенты_по_письму_Госстроя_от_25.12.90___6___0_1" localSheetId="21">#REF!</definedName>
    <definedName name="Поправочные_коэффициенты_по_письму_Госстроя_от_25.12.90___6___0_1">#REF!</definedName>
    <definedName name="Поправочные_коэффициенты_по_письму_Госстроя_от_25.12.90___6___0_3" localSheetId="21">#REF!</definedName>
    <definedName name="Поправочные_коэффициенты_по_письму_Госстроя_от_25.12.90___6___0_3">#REF!</definedName>
    <definedName name="Поправочные_коэффициенты_по_письму_Госстроя_от_25.12.90___6___0_5" localSheetId="21">#REF!</definedName>
    <definedName name="Поправочные_коэффициенты_по_письму_Госстроя_от_25.12.90___6___0_5">#REF!</definedName>
    <definedName name="Поправочные_коэффициенты_по_письму_Госстроя_от_25.12.90___6___1" localSheetId="21">#REF!</definedName>
    <definedName name="Поправочные_коэффициенты_по_письму_Госстроя_от_25.12.90___6___1">#REF!</definedName>
    <definedName name="Поправочные_коэффициенты_по_письму_Госстроя_от_25.12.90___6___10" localSheetId="21">#REF!</definedName>
    <definedName name="Поправочные_коэффициенты_по_письму_Госстроя_от_25.12.90___6___10">#REF!</definedName>
    <definedName name="Поправочные_коэффициенты_по_письму_Госстроя_от_25.12.90___6___12" localSheetId="21">#REF!</definedName>
    <definedName name="Поправочные_коэффициенты_по_письму_Госстроя_от_25.12.90___6___12">#REF!</definedName>
    <definedName name="Поправочные_коэффициенты_по_письму_Госстроя_от_25.12.90___6___2" localSheetId="21">#REF!</definedName>
    <definedName name="Поправочные_коэффициенты_по_письму_Госстроя_от_25.12.90___6___2">#REF!</definedName>
    <definedName name="Поправочные_коэффициенты_по_письму_Госстроя_от_25.12.90___6___3" localSheetId="21">#REF!</definedName>
    <definedName name="Поправочные_коэффициенты_по_письму_Госстроя_от_25.12.90___6___3">#REF!</definedName>
    <definedName name="Поправочные_коэффициенты_по_письму_Госстроя_от_25.12.90___6___4" localSheetId="21">#REF!</definedName>
    <definedName name="Поправочные_коэффициенты_по_письму_Госстроя_от_25.12.90___6___4">#REF!</definedName>
    <definedName name="Поправочные_коэффициенты_по_письму_Госстроя_от_25.12.90___6___5">NA()</definedName>
    <definedName name="Поправочные_коэффициенты_по_письму_Госстроя_от_25.12.90___6___6" localSheetId="21">#REF!</definedName>
    <definedName name="Поправочные_коэффициенты_по_письму_Госстроя_от_25.12.90___6___6" localSheetId="2">#REF!</definedName>
    <definedName name="Поправочные_коэффициенты_по_письму_Госстроя_от_25.12.90___6___6">#REF!</definedName>
    <definedName name="Поправочные_коэффициенты_по_письму_Госстроя_от_25.12.90___6___6___0" localSheetId="21">#REF!</definedName>
    <definedName name="Поправочные_коэффициенты_по_письму_Госстроя_от_25.12.90___6___6___0">#REF!</definedName>
    <definedName name="Поправочные_коэффициенты_по_письму_Госстроя_от_25.12.90___6___7">NA()</definedName>
    <definedName name="Поправочные_коэффициенты_по_письму_Госстроя_от_25.12.90___6___8" localSheetId="21">#REF!</definedName>
    <definedName name="Поправочные_коэффициенты_по_письму_Госстроя_от_25.12.90___6___8" localSheetId="2">#REF!</definedName>
    <definedName name="Поправочные_коэффициенты_по_письму_Госстроя_от_25.12.90___6___8">#REF!</definedName>
    <definedName name="Поправочные_коэффициенты_по_письму_Госстроя_от_25.12.90___6___8___0" localSheetId="21">#REF!</definedName>
    <definedName name="Поправочные_коэффициенты_по_письму_Госстроя_от_25.12.90___6___8___0">#REF!</definedName>
    <definedName name="Поправочные_коэффициенты_по_письму_Госстроя_от_25.12.90___6___9">"$#ССЫЛ!.$AC$21:$AN$30"</definedName>
    <definedName name="Поправочные_коэффициенты_по_письму_Госстроя_от_25.12.90___6_1" localSheetId="21">#REF!</definedName>
    <definedName name="Поправочные_коэффициенты_по_письму_Госстроя_от_25.12.90___6_1" localSheetId="2">#REF!</definedName>
    <definedName name="Поправочные_коэффициенты_по_письму_Госстроя_от_25.12.90___6_1">#REF!</definedName>
    <definedName name="Поправочные_коэффициенты_по_письму_Госстроя_от_25.12.90___6_3" localSheetId="21">#REF!</definedName>
    <definedName name="Поправочные_коэффициенты_по_письму_Госстроя_от_25.12.90___6_3">#REF!</definedName>
    <definedName name="Поправочные_коэффициенты_по_письму_Госстроя_от_25.12.90___6_5">NA()</definedName>
    <definedName name="Поправочные_коэффициенты_по_письму_Госстроя_от_25.12.90___7" localSheetId="21">#REF!</definedName>
    <definedName name="Поправочные_коэффициенты_по_письму_Госстроя_от_25.12.90___7" localSheetId="2">#REF!</definedName>
    <definedName name="Поправочные_коэффициенты_по_письму_Госстроя_от_25.12.90___7">#REF!</definedName>
    <definedName name="Поправочные_коэффициенты_по_письму_Госстроя_от_25.12.90___7___0" localSheetId="21">#REF!</definedName>
    <definedName name="Поправочные_коэффициенты_по_письму_Госстроя_от_25.12.90___7___0">#REF!</definedName>
    <definedName name="Поправочные_коэффициенты_по_письму_Госстроя_от_25.12.90___7___0___0" localSheetId="21">#REF!</definedName>
    <definedName name="Поправочные_коэффициенты_по_письму_Госстроя_от_25.12.90___7___0___0">#REF!</definedName>
    <definedName name="Поправочные_коэффициенты_по_письму_Госстроя_от_25.12.90___7___10" localSheetId="21">#REF!</definedName>
    <definedName name="Поправочные_коэффициенты_по_письму_Госстроя_от_25.12.90___7___10">#REF!</definedName>
    <definedName name="Поправочные_коэффициенты_по_письму_Госстроя_от_25.12.90___7___2" localSheetId="21">#REF!</definedName>
    <definedName name="Поправочные_коэффициенты_по_письму_Госстроя_от_25.12.90___7___2">#REF!</definedName>
    <definedName name="Поправочные_коэффициенты_по_письму_Госстроя_от_25.12.90___7___4" localSheetId="21">#REF!</definedName>
    <definedName name="Поправочные_коэффициенты_по_письму_Госстроя_от_25.12.90___7___4">#REF!</definedName>
    <definedName name="Поправочные_коэффициенты_по_письму_Госстроя_от_25.12.90___7___6" localSheetId="21">#REF!</definedName>
    <definedName name="Поправочные_коэффициенты_по_письму_Госстроя_от_25.12.90___7___6">#REF!</definedName>
    <definedName name="Поправочные_коэффициенты_по_письму_Госстроя_от_25.12.90___7___8" localSheetId="21">#REF!</definedName>
    <definedName name="Поправочные_коэффициенты_по_письму_Госстроя_от_25.12.90___7___8">#REF!</definedName>
    <definedName name="Поправочные_коэффициенты_по_письму_Госстроя_от_25.12.90___8" localSheetId="21">#REF!</definedName>
    <definedName name="Поправочные_коэффициенты_по_письму_Госстроя_от_25.12.90___8">#REF!</definedName>
    <definedName name="Поправочные_коэффициенты_по_письму_Госстроя_от_25.12.90___8___0" localSheetId="21">#REF!</definedName>
    <definedName name="Поправочные_коэффициенты_по_письму_Госстроя_от_25.12.90___8___0">#REF!</definedName>
    <definedName name="Поправочные_коэффициенты_по_письму_Госстроя_от_25.12.90___8___0___0" localSheetId="21">#REF!</definedName>
    <definedName name="Поправочные_коэффициенты_по_письму_Госстроя_от_25.12.90___8___0___0">#REF!</definedName>
    <definedName name="Поправочные_коэффициенты_по_письму_Госстроя_от_25.12.90___8___0___0___0" localSheetId="21">#REF!</definedName>
    <definedName name="Поправочные_коэффициенты_по_письму_Госстроя_от_25.12.90___8___0___0___0">#REF!</definedName>
    <definedName name="Поправочные_коэффициенты_по_письму_Госстроя_от_25.12.90___8___0___0___0___0" localSheetId="21">#REF!</definedName>
    <definedName name="Поправочные_коэффициенты_по_письму_Госстроя_от_25.12.90___8___0___0___0___0">#REF!</definedName>
    <definedName name="Поправочные_коэффициенты_по_письму_Госстроя_от_25.12.90___8___0___1" localSheetId="21">#REF!</definedName>
    <definedName name="Поправочные_коэффициенты_по_письму_Госстроя_от_25.12.90___8___0___1">#REF!</definedName>
    <definedName name="Поправочные_коэффициенты_по_письму_Госстроя_от_25.12.90___8___0___5" localSheetId="21">#REF!</definedName>
    <definedName name="Поправочные_коэффициенты_по_письму_Госстроя_от_25.12.90___8___0___5">#REF!</definedName>
    <definedName name="Поправочные_коэффициенты_по_письму_Госстроя_от_25.12.90___8___0_1" localSheetId="21">#REF!</definedName>
    <definedName name="Поправочные_коэффициенты_по_письму_Госстроя_от_25.12.90___8___0_1">#REF!</definedName>
    <definedName name="Поправочные_коэффициенты_по_письму_Госстроя_от_25.12.90___8___0_3" localSheetId="21">#REF!</definedName>
    <definedName name="Поправочные_коэффициенты_по_письму_Госстроя_от_25.12.90___8___0_3">#REF!</definedName>
    <definedName name="Поправочные_коэффициенты_по_письму_Госстроя_от_25.12.90___8___0_5" localSheetId="21">#REF!</definedName>
    <definedName name="Поправочные_коэффициенты_по_письму_Госстроя_от_25.12.90___8___0_5">#REF!</definedName>
    <definedName name="Поправочные_коэффициенты_по_письму_Госстроя_от_25.12.90___8___1" localSheetId="21">#REF!</definedName>
    <definedName name="Поправочные_коэффициенты_по_письму_Госстроя_от_25.12.90___8___1">#REF!</definedName>
    <definedName name="Поправочные_коэффициенты_по_письму_Госстроя_от_25.12.90___8___10" localSheetId="21">#REF!</definedName>
    <definedName name="Поправочные_коэффициенты_по_письму_Госстроя_от_25.12.90___8___10">#REF!</definedName>
    <definedName name="Поправочные_коэффициенты_по_письму_Госстроя_от_25.12.90___8___12" localSheetId="21">#REF!</definedName>
    <definedName name="Поправочные_коэффициенты_по_письму_Госстроя_от_25.12.90___8___12">#REF!</definedName>
    <definedName name="Поправочные_коэффициенты_по_письму_Госстроя_от_25.12.90___8___2" localSheetId="21">#REF!</definedName>
    <definedName name="Поправочные_коэффициенты_по_письму_Госстроя_от_25.12.90___8___2">#REF!</definedName>
    <definedName name="Поправочные_коэффициенты_по_письму_Госстроя_от_25.12.90___8___4" localSheetId="21">#REF!</definedName>
    <definedName name="Поправочные_коэффициенты_по_письму_Госстроя_от_25.12.90___8___4">#REF!</definedName>
    <definedName name="Поправочные_коэффициенты_по_письму_Госстроя_от_25.12.90___8___5" localSheetId="21">#REF!</definedName>
    <definedName name="Поправочные_коэффициенты_по_письму_Госстроя_от_25.12.90___8___5">#REF!</definedName>
    <definedName name="Поправочные_коэффициенты_по_письму_Госстроя_от_25.12.90___8___6" localSheetId="21">#REF!</definedName>
    <definedName name="Поправочные_коэффициенты_по_письму_Госстроя_от_25.12.90___8___6">#REF!</definedName>
    <definedName name="Поправочные_коэффициенты_по_письму_Госстроя_от_25.12.90___8___6___0" localSheetId="21">#REF!</definedName>
    <definedName name="Поправочные_коэффициенты_по_письму_Госстроя_от_25.12.90___8___6___0">#REF!</definedName>
    <definedName name="Поправочные_коэффициенты_по_письму_Госстроя_от_25.12.90___8___7" localSheetId="21">#REF!</definedName>
    <definedName name="Поправочные_коэффициенты_по_письму_Госстроя_от_25.12.90___8___7">#REF!</definedName>
    <definedName name="Поправочные_коэффициенты_по_письму_Госстроя_от_25.12.90___8___8" localSheetId="21">#REF!</definedName>
    <definedName name="Поправочные_коэффициенты_по_письму_Госстроя_от_25.12.90___8___8">#REF!</definedName>
    <definedName name="Поправочные_коэффициенты_по_письму_Госстроя_от_25.12.90___8___8___0" localSheetId="21">#REF!</definedName>
    <definedName name="Поправочные_коэффициенты_по_письму_Госстроя_от_25.12.90___8___8___0">#REF!</definedName>
    <definedName name="Поправочные_коэффициенты_по_письму_Госстроя_от_25.12.90___8___9">"$#ССЫЛ!.$AC$21:$AN$30"</definedName>
    <definedName name="Поправочные_коэффициенты_по_письму_Госстроя_от_25.12.90___8_1" localSheetId="21">#REF!</definedName>
    <definedName name="Поправочные_коэффициенты_по_письму_Госстроя_от_25.12.90___8_1" localSheetId="2">#REF!</definedName>
    <definedName name="Поправочные_коэффициенты_по_письму_Госстроя_от_25.12.90___8_1">#REF!</definedName>
    <definedName name="Поправочные_коэффициенты_по_письму_Госстроя_от_25.12.90___8_3" localSheetId="21">#REF!</definedName>
    <definedName name="Поправочные_коэффициенты_по_письму_Госстроя_от_25.12.90___8_3">#REF!</definedName>
    <definedName name="Поправочные_коэффициенты_по_письму_Госстроя_от_25.12.90___8_5" localSheetId="21">#REF!</definedName>
    <definedName name="Поправочные_коэффициенты_по_письму_Госстроя_от_25.12.90___8_5">#REF!</definedName>
    <definedName name="Поправочные_коэффициенты_по_письму_Госстроя_от_25.12.90___9" localSheetId="21">#REF!</definedName>
    <definedName name="Поправочные_коэффициенты_по_письму_Госстроя_от_25.12.90___9">#REF!</definedName>
    <definedName name="Поправочные_коэффициенты_по_письму_Госстроя_от_25.12.90___9___0" localSheetId="21">#REF!</definedName>
    <definedName name="Поправочные_коэффициенты_по_письму_Госстроя_от_25.12.90___9___0">#REF!</definedName>
    <definedName name="Поправочные_коэффициенты_по_письму_Госстроя_от_25.12.90___9___0___0" localSheetId="21">#REF!</definedName>
    <definedName name="Поправочные_коэффициенты_по_письму_Госстроя_от_25.12.90___9___0___0">#REF!</definedName>
    <definedName name="Поправочные_коэффициенты_по_письму_Госстроя_от_25.12.90___9___0___0___0" localSheetId="21">#REF!</definedName>
    <definedName name="Поправочные_коэффициенты_по_письму_Госстроя_от_25.12.90___9___0___0___0">#REF!</definedName>
    <definedName name="Поправочные_коэффициенты_по_письму_Госстроя_от_25.12.90___9___0___0___0___0" localSheetId="21">#REF!</definedName>
    <definedName name="Поправочные_коэффициенты_по_письму_Госстроя_от_25.12.90___9___0___0___0___0">#REF!</definedName>
    <definedName name="Поправочные_коэффициенты_по_письму_Госстроя_от_25.12.90___9___0___5" localSheetId="21">#REF!</definedName>
    <definedName name="Поправочные_коэффициенты_по_письму_Госстроя_от_25.12.90___9___0___5">#REF!</definedName>
    <definedName name="Поправочные_коэффициенты_по_письму_Госстроя_от_25.12.90___9___0_5" localSheetId="21">#REF!</definedName>
    <definedName name="Поправочные_коэффициенты_по_письму_Госстроя_от_25.12.90___9___0_5">#REF!</definedName>
    <definedName name="Поправочные_коэффициенты_по_письму_Госстроя_от_25.12.90___9___10" localSheetId="21">#REF!</definedName>
    <definedName name="Поправочные_коэффициенты_по_письму_Госстроя_от_25.12.90___9___10">#REF!</definedName>
    <definedName name="Поправочные_коэффициенты_по_письму_Госстроя_от_25.12.90___9___2" localSheetId="21">#REF!</definedName>
    <definedName name="Поправочные_коэффициенты_по_письму_Госстроя_от_25.12.90___9___2">#REF!</definedName>
    <definedName name="Поправочные_коэффициенты_по_письму_Госстроя_от_25.12.90___9___4" localSheetId="21">#REF!</definedName>
    <definedName name="Поправочные_коэффициенты_по_письму_Госстроя_от_25.12.90___9___4">#REF!</definedName>
    <definedName name="Поправочные_коэффициенты_по_письму_Госстроя_от_25.12.90___9___5" localSheetId="21">#REF!</definedName>
    <definedName name="Поправочные_коэффициенты_по_письму_Госстроя_от_25.12.90___9___5">#REF!</definedName>
    <definedName name="Поправочные_коэффициенты_по_письму_Госстроя_от_25.12.90___9___6" localSheetId="21">#REF!</definedName>
    <definedName name="Поправочные_коэффициенты_по_письму_Госстроя_от_25.12.90___9___6">#REF!</definedName>
    <definedName name="Поправочные_коэффициенты_по_письму_Госстроя_от_25.12.90___9___8" localSheetId="21">#REF!</definedName>
    <definedName name="Поправочные_коэффициенты_по_письму_Госстроя_от_25.12.90___9___8">#REF!</definedName>
    <definedName name="Поправочные_коэффициенты_по_письму_Госстроя_от_25.12.90___9_1" localSheetId="21">#REF!</definedName>
    <definedName name="Поправочные_коэффициенты_по_письму_Госстроя_от_25.12.90___9_1">#REF!</definedName>
    <definedName name="Поправочные_коэффициенты_по_письму_Госстроя_от_25.12.90___9_3" localSheetId="21">#REF!</definedName>
    <definedName name="Поправочные_коэффициенты_по_письму_Госстроя_от_25.12.90___9_3">#REF!</definedName>
    <definedName name="Поправочные_коэффициенты_по_письму_Госстроя_от_25.12.90___9_5" localSheetId="21">#REF!</definedName>
    <definedName name="Поправочные_коэффициенты_по_письму_Госстроя_от_25.12.90___9_5">#REF!</definedName>
    <definedName name="Поправочные_коэффициенты_по_письму_Госстроя_от_25.12.90_1" localSheetId="21">#REF!</definedName>
    <definedName name="Поправочные_коэффициенты_по_письму_Госстроя_от_25.12.90_1">#REF!</definedName>
    <definedName name="Поправочные_коэффициенты_по_письму_Госстроя_от_25.12.90_3">NA()</definedName>
    <definedName name="Поправочные_коэффициенты_по_письму_Госстроя_от_25.12.90_4">NA()</definedName>
    <definedName name="Поправочные_коэффициенты_по_письму_Госстроя_от_25.12.90_5">NA()</definedName>
    <definedName name="Постоянная_часть_закрытых_ПС">[19]Таблица!$B$445:$B$450</definedName>
    <definedName name="Постоянная_часть_открытых_ПС">[19]Таблица!$B$433:$B$442</definedName>
    <definedName name="Постоянный_отвод_земель_ВЛ">[19]Таблица!$B$88:$B$106</definedName>
    <definedName name="Постоянный_отвод_земель_под_КЛ">[19]Таблица!$B$715:$B$718</definedName>
    <definedName name="пп" localSheetId="20">PROPER(LEFT(INDEX('ИИ КТП'!сот,MOD(TRUNC('[7]Сводник 2012г'!XFD1/10^8),10)+1)&amp;IF(MOD(TRUNC('[7]Сводник 2012г'!XFD1/10^7),10)=1,INDEX('ИИ КТП'!дцать,MOD(TRUNC('[7]Сводник 2012г'!XFD1/10^6),10)+1),INDEX('ИИ КТП'!дес,MOD(TRUNC('[7]Сводник 2012г'!XFD1/10^7),10)))&amp;IF(MOD(TRUNC('[7]Сводник 2012г'!XFD1/10^7),10)&lt;&gt;1,INDEX('ИИ КТП'!ед,MOD(TRUNC('[7]Сводник 2012г'!XFD1/10^6),10)+1),"")&amp;IF(MOD(TRUNC('[7]Сводник 2012г'!XFD1/10^6),1000),IF(MOD(TRUNC('[7]Сводник 2012г'!XFD1/10^7),10)=1,"миллионов ",VLOOKUP(MOD(TRUNC('[7]Сводник 2012г'!XFD1/10^6),10),'ИИ КТП'!мил,2)),"")&amp;INDEX('ИИ КТП'!сот,MOD(TRUNC('[7]Сводник 2012г'!XFD1/10^5),10)+1)&amp;IF(MOD(TRUNC('[7]Сводник 2012г'!XFD1/10^4),10)=1,INDEX('ИИ КТП'!дцать,MOD(TRUNC('[7]Сводник 2012г'!XFD1/10^3),10)+1),INDEX('ИИ КТП'!дес,MOD(TRUNC('[7]Сводник 2012г'!XFD1/10^4),10)))&amp;IF(MOD(TRUNC('[7]Сводник 2012г'!XFD1/10^4),10)&lt;&gt;1,INDEX('ИИ КТП'!ед,MOD(TRUNC('[7]Сводник 2012г'!XFD1/1000),10)+1),"")&amp;IF(MOD(TRUNC('[7]Сводник 2012г'!XFD1/1000),1000),IF(MOD(TRUNC('[7]Сводник 2012г'!XFD1/10^4),10)=1,"тысяч ",VLOOKUP(MOD(TRUNC('[7]Сводник 2012г'!XFD1/1000),10),'ИИ КТП'!тыс,2)),"")&amp;INDEX('ИИ КТП'!сот,MOD(TRUNC('[7]Сводник 2012г'!XFD1/100),10)+1)&amp;IF(MOD(TRUNC('[7]Сводник 2012г'!XFD1/10),10)=1,INDEX('ИИ КТП'!дцать,MOD(TRUNC('[7]Сводник 2012г'!XFD1),10)+1),INDEX('ИИ КТП'!дес,MOD(TRUNC('[7]Сводник 2012г'!XFD1/10),10)))&amp;IF(TRUNC('[7]Сводник 2012г'!XFD1)=0,"ноль ",IF(MOD(TRUNC('[7]Сводник 2012г'!XFD1/10),10)&lt;&gt;1,INDEX('ИИ КТП'!ед,MOD(TRUNC('[7]Сводник 2012г'!XFD1),10)+1),""))&amp;IF(MOD(TRUNC('[7]Сводник 2012г'!XFD1/10),10)=1,"рублей",VLOOKUP(MOD(TRUNC('[7]Сводник 2012г'!XFD1),10),'ИИ КТП'!aa,2))&amp;TEXT(TRUNC(('[7]Сводник 2012г'!XFD1-TRUNC('[7]Сводник 2012г'!XFD1)+0.00001)*100)," 00_ коп.")))&amp;MID(INDEX('ИИ КТП'!сот,MOD(TRUNC('[7]Сводник 2012г'!XFD1/10^8),10)+1)&amp;IF(MOD(TRUNC('[7]Сводник 2012г'!XFD1/10^7),10)=1,INDEX('ИИ КТП'!дцать,MOD(TRUNC('[7]Сводник 2012г'!XFD1/10^6),10)+1),INDEX('ИИ КТП'!дес,MOD(TRUNC('[7]Сводник 2012г'!XFD1/10^7),10)))&amp;IF(MOD(TRUNC('[7]Сводник 2012г'!XFD1/10^7),10)&lt;&gt;1,INDEX('ИИ КТП'!ед,MOD(TRUNC('[7]Сводник 2012г'!XFD1/10^6),10)+1),"")&amp;IF(MOD(TRUNC('[7]Сводник 2012г'!XFD1/10^6),1000),IF(MOD(TRUNC('[7]Сводник 2012г'!XFD1/10^7),10)=1,"миллионов ",VLOOKUP(MOD(TRUNC('[7]Сводник 2012г'!XFD1/10^6),10),'ИИ КТП'!мил,2)),"")&amp;INDEX('ИИ КТП'!сот,MOD(TRUNC('[7]Сводник 2012г'!XFD1/10^5),10)+1)&amp;IF(MOD(TRUNC('[7]Сводник 2012г'!XFD1/10^4),10)=1,INDEX('ИИ КТП'!дцать,MOD(TRUNC('[7]Сводник 2012г'!XFD1/10^3),10)+1),INDEX('ИИ КТП'!дес,MOD(TRUNC('[7]Сводник 2012г'!XFD1/10^4),10)))&amp;IF(MOD(TRUNC('[7]Сводник 2012г'!XFD1/10^4),10)&lt;&gt;1,INDEX('ИИ КТП'!ед,MOD(TRUNC('[7]Сводник 2012г'!XFD1/1000),10)+1),"")&amp;IF(MOD(TRUNC('[7]Сводник 2012г'!XFD1/1000),1000),IF(MOD(TRUNC('[7]Сводник 2012г'!XFD1/10^4),10)=1,"тысяч ",VLOOKUP(MOD(TRUNC('[7]Сводник 2012г'!XFD1/1000),10),'ИИ КТП'!тыс,2)),"")&amp;INDEX('ИИ КТП'!сот,MOD(TRUNC('[7]Сводник 2012г'!XFD1/100),10)+1)&amp;IF(MOD(TRUNC('[7]Сводник 2012г'!XFD1/10),10)=1,INDEX('ИИ КТП'!дцать,MOD(TRUNC('[7]Сводник 2012г'!XFD1),10)+1),INDEX('ИИ КТП'!дес,MOD(TRUNC('[7]Сводник 2012г'!XFD1/10),10)))&amp;IF(TRUNC('[7]Сводник 2012г'!XFD1)=0,"ноль ",IF(MOD(TRUNC('[7]Сводник 2012г'!XFD1/10),10)&lt;&gt;1,INDEX('ИИ КТП'!ед,MOD(TRUNC('[7]Сводник 2012г'!XFD1),10)+1),""))&amp;IF(MOD(TRUNC('[7]Сводник 2012г'!XFD1/10),10)=1,"рублей",VLOOKUP(MOD(TRUNC('[7]Сводник 2012г'!XFD1),10),'ИИ КТП'!aa,2))&amp;TEXT(TRUNC(('[7]Сводник 2012г'!XFD1-TRUNC('[7]Сводник 2012г'!XFD1)+0.00001)*100)," 00_ коп."),2,222)</definedName>
    <definedName name="пп" localSheetId="22">PROPER(LEFT(INDEX('ОЗ ТП'!сот,MOD(TRUNC('[7]Сводник 2012г'!XFD1/10^8),10)+1)&amp;IF(MOD(TRUNC('[7]Сводник 2012г'!XFD1/10^7),10)=1,INDEX('ОЗ ТП'!дцать,MOD(TRUNC('[7]Сводник 2012г'!XFD1/10^6),10)+1),INDEX('ОЗ ТП'!дес,MOD(TRUNC('[7]Сводник 2012г'!XFD1/10^7),10)))&amp;IF(MOD(TRUNC('[7]Сводник 2012г'!XFD1/10^7),10)&lt;&gt;1,INDEX('ОЗ ТП'!ед,MOD(TRUNC('[7]Сводник 2012г'!XFD1/10^6),10)+1),"")&amp;IF(MOD(TRUNC('[7]Сводник 2012г'!XFD1/10^6),1000),IF(MOD(TRUNC('[7]Сводник 2012г'!XFD1/10^7),10)=1,"миллионов ",VLOOKUP(MOD(TRUNC('[7]Сводник 2012г'!XFD1/10^6),10),'ОЗ ТП'!мил,2)),"")&amp;INDEX('ОЗ ТП'!сот,MOD(TRUNC('[7]Сводник 2012г'!XFD1/10^5),10)+1)&amp;IF(MOD(TRUNC('[7]Сводник 2012г'!XFD1/10^4),10)=1,INDEX('ОЗ ТП'!дцать,MOD(TRUNC('[7]Сводник 2012г'!XFD1/10^3),10)+1),INDEX('ОЗ ТП'!дес,MOD(TRUNC('[7]Сводник 2012г'!XFD1/10^4),10)))&amp;IF(MOD(TRUNC('[7]Сводник 2012г'!XFD1/10^4),10)&lt;&gt;1,INDEX('ОЗ ТП'!ед,MOD(TRUNC('[7]Сводник 2012г'!XFD1/1000),10)+1),"")&amp;IF(MOD(TRUNC('[7]Сводник 2012г'!XFD1/1000),1000),IF(MOD(TRUNC('[7]Сводник 2012г'!XFD1/10^4),10)=1,"тысяч ",VLOOKUP(MOD(TRUNC('[7]Сводник 2012г'!XFD1/1000),10),'ОЗ ТП'!тыс,2)),"")&amp;INDEX('ОЗ ТП'!сот,MOD(TRUNC('[7]Сводник 2012г'!XFD1/100),10)+1)&amp;IF(MOD(TRUNC('[7]Сводник 2012г'!XFD1/10),10)=1,INDEX('ОЗ ТП'!дцать,MOD(TRUNC('[7]Сводник 2012г'!XFD1),10)+1),INDEX('ОЗ ТП'!дес,MOD(TRUNC('[7]Сводник 2012г'!XFD1/10),10)))&amp;IF(TRUNC('[7]Сводник 2012г'!XFD1)=0,"ноль ",IF(MOD(TRUNC('[7]Сводник 2012г'!XFD1/10),10)&lt;&gt;1,INDEX('ОЗ ТП'!ед,MOD(TRUNC('[7]Сводник 2012г'!XFD1),10)+1),""))&amp;IF(MOD(TRUNC('[7]Сводник 2012г'!XFD1/10),10)=1,"рублей",VLOOKUP(MOD(TRUNC('[7]Сводник 2012г'!XFD1),10),'ОЗ ТП'!aa,2))&amp;TEXT(TRUNC(('[7]Сводник 2012г'!XFD1-TRUNC('[7]Сводник 2012г'!XFD1)+0.00001)*100)," 00_ коп.")))&amp;MID(INDEX('ОЗ ТП'!сот,MOD(TRUNC('[7]Сводник 2012г'!XFD1/10^8),10)+1)&amp;IF(MOD(TRUNC('[7]Сводник 2012г'!XFD1/10^7),10)=1,INDEX('ОЗ ТП'!дцать,MOD(TRUNC('[7]Сводник 2012г'!XFD1/10^6),10)+1),INDEX('ОЗ ТП'!дес,MOD(TRUNC('[7]Сводник 2012г'!XFD1/10^7),10)))&amp;IF(MOD(TRUNC('[7]Сводник 2012г'!XFD1/10^7),10)&lt;&gt;1,INDEX('ОЗ ТП'!ед,MOD(TRUNC('[7]Сводник 2012г'!XFD1/10^6),10)+1),"")&amp;IF(MOD(TRUNC('[7]Сводник 2012г'!XFD1/10^6),1000),IF(MOD(TRUNC('[7]Сводник 2012г'!XFD1/10^7),10)=1,"миллионов ",VLOOKUP(MOD(TRUNC('[7]Сводник 2012г'!XFD1/10^6),10),'ОЗ ТП'!мил,2)),"")&amp;INDEX('ОЗ ТП'!сот,MOD(TRUNC('[7]Сводник 2012г'!XFD1/10^5),10)+1)&amp;IF(MOD(TRUNC('[7]Сводник 2012г'!XFD1/10^4),10)=1,INDEX('ОЗ ТП'!дцать,MOD(TRUNC('[7]Сводник 2012г'!XFD1/10^3),10)+1),INDEX('ОЗ ТП'!дес,MOD(TRUNC('[7]Сводник 2012г'!XFD1/10^4),10)))&amp;IF(MOD(TRUNC('[7]Сводник 2012г'!XFD1/10^4),10)&lt;&gt;1,INDEX('ОЗ ТП'!ед,MOD(TRUNC('[7]Сводник 2012г'!XFD1/1000),10)+1),"")&amp;IF(MOD(TRUNC('[7]Сводник 2012г'!XFD1/1000),1000),IF(MOD(TRUNC('[7]Сводник 2012г'!XFD1/10^4),10)=1,"тысяч ",VLOOKUP(MOD(TRUNC('[7]Сводник 2012г'!XFD1/1000),10),'ОЗ ТП'!тыс,2)),"")&amp;INDEX('ОЗ ТП'!сот,MOD(TRUNC('[7]Сводник 2012г'!XFD1/100),10)+1)&amp;IF(MOD(TRUNC('[7]Сводник 2012г'!XFD1/10),10)=1,INDEX('ОЗ ТП'!дцать,MOD(TRUNC('[7]Сводник 2012г'!XFD1),10)+1),INDEX('ОЗ ТП'!дес,MOD(TRUNC('[7]Сводник 2012г'!XFD1/10),10)))&amp;IF(TRUNC('[7]Сводник 2012г'!XFD1)=0,"ноль ",IF(MOD(TRUNC('[7]Сводник 2012г'!XFD1/10),10)&lt;&gt;1,INDEX('ОЗ ТП'!ед,MOD(TRUNC('[7]Сводник 2012г'!XFD1),10)+1),""))&amp;IF(MOD(TRUNC('[7]Сводник 2012г'!XFD1/10),10)=1,"рублей",VLOOKUP(MOD(TRUNC('[7]Сводник 2012г'!XFD1),10),'ОЗ ТП'!aa,2))&amp;TEXT(TRUNC(('[7]Сводник 2012г'!XFD1-TRUNC('[7]Сводник 2012г'!XFD1)+0.00001)*100)," 00_ коп."),2,222)</definedName>
    <definedName name="пп" localSheetId="21">PROPER(LEFT(INDEX('СРЗУ КТП'!сот,MOD(TRUNC('[7]Сводник 2012г'!XFD1/10^8),10)+1)&amp;IF(MOD(TRUNC('[7]Сводник 2012г'!XFD1/10^7),10)=1,INDEX('СРЗУ КТП'!дцать,MOD(TRUNC('[7]Сводник 2012г'!XFD1/10^6),10)+1),INDEX('СРЗУ КТП'!дес,MOD(TRUNC('[7]Сводник 2012г'!XFD1/10^7),10)))&amp;IF(MOD(TRUNC('[7]Сводник 2012г'!XFD1/10^7),10)&lt;&gt;1,INDEX('СРЗУ КТП'!ед,MOD(TRUNC('[7]Сводник 2012г'!XFD1/10^6),10)+1),"")&amp;IF(MOD(TRUNC('[7]Сводник 2012г'!XFD1/10^6),1000),IF(MOD(TRUNC('[7]Сводник 2012г'!XFD1/10^7),10)=1,"миллионов ",VLOOKUP(MOD(TRUNC('[7]Сводник 2012г'!XFD1/10^6),10),'СРЗУ КТП'!мил,2)),"")&amp;INDEX('СРЗУ КТП'!сот,MOD(TRUNC('[7]Сводник 2012г'!XFD1/10^5),10)+1)&amp;IF(MOD(TRUNC('[7]Сводник 2012г'!XFD1/10^4),10)=1,INDEX('СРЗУ КТП'!дцать,MOD(TRUNC('[7]Сводник 2012г'!XFD1/10^3),10)+1),INDEX('СРЗУ КТП'!дес,MOD(TRUNC('[7]Сводник 2012г'!XFD1/10^4),10)))&amp;IF(MOD(TRUNC('[7]Сводник 2012г'!XFD1/10^4),10)&lt;&gt;1,INDEX('СРЗУ КТП'!ед,MOD(TRUNC('[7]Сводник 2012г'!XFD1/1000),10)+1),"")&amp;IF(MOD(TRUNC('[7]Сводник 2012г'!XFD1/1000),1000),IF(MOD(TRUNC('[7]Сводник 2012г'!XFD1/10^4),10)=1,"тысяч ",VLOOKUP(MOD(TRUNC('[7]Сводник 2012г'!XFD1/1000),10),'СРЗУ КТП'!тыс,2)),"")&amp;INDEX('СРЗУ КТП'!сот,MOD(TRUNC('[7]Сводник 2012г'!XFD1/100),10)+1)&amp;IF(MOD(TRUNC('[7]Сводник 2012г'!XFD1/10),10)=1,INDEX('СРЗУ КТП'!дцать,MOD(TRUNC('[7]Сводник 2012г'!XFD1),10)+1),INDEX('СРЗУ КТП'!дес,MOD(TRUNC('[7]Сводник 2012г'!XFD1/10),10)))&amp;IF(TRUNC('[7]Сводник 2012г'!XFD1)=0,"ноль ",IF(MOD(TRUNC('[7]Сводник 2012г'!XFD1/10),10)&lt;&gt;1,INDEX('СРЗУ КТП'!ед,MOD(TRUNC('[7]Сводник 2012г'!XFD1),10)+1),""))&amp;IF(MOD(TRUNC('[7]Сводник 2012г'!XFD1/10),10)=1,"рублей",VLOOKUP(MOD(TRUNC('[7]Сводник 2012г'!XFD1),10),'СРЗУ КТП'!aa,2))&amp;TEXT(TRUNC(('[7]Сводник 2012г'!XFD1-TRUNC('[7]Сводник 2012г'!XFD1)+0.00001)*100)," 00_ коп.")))&amp;MID(INDEX('СРЗУ КТП'!сот,MOD(TRUNC('[7]Сводник 2012г'!XFD1/10^8),10)+1)&amp;IF(MOD(TRUNC('[7]Сводник 2012г'!XFD1/10^7),10)=1,INDEX('СРЗУ КТП'!дцать,MOD(TRUNC('[7]Сводник 2012г'!XFD1/10^6),10)+1),INDEX('СРЗУ КТП'!дес,MOD(TRUNC('[7]Сводник 2012г'!XFD1/10^7),10)))&amp;IF(MOD(TRUNC('[7]Сводник 2012г'!XFD1/10^7),10)&lt;&gt;1,INDEX('СРЗУ КТП'!ед,MOD(TRUNC('[7]Сводник 2012г'!XFD1/10^6),10)+1),"")&amp;IF(MOD(TRUNC('[7]Сводник 2012г'!XFD1/10^6),1000),IF(MOD(TRUNC('[7]Сводник 2012г'!XFD1/10^7),10)=1,"миллионов ",VLOOKUP(MOD(TRUNC('[7]Сводник 2012г'!XFD1/10^6),10),'СРЗУ КТП'!мил,2)),"")&amp;INDEX('СРЗУ КТП'!сот,MOD(TRUNC('[7]Сводник 2012г'!XFD1/10^5),10)+1)&amp;IF(MOD(TRUNC('[7]Сводник 2012г'!XFD1/10^4),10)=1,INDEX('СРЗУ КТП'!дцать,MOD(TRUNC('[7]Сводник 2012г'!XFD1/10^3),10)+1),INDEX('СРЗУ КТП'!дес,MOD(TRUNC('[7]Сводник 2012г'!XFD1/10^4),10)))&amp;IF(MOD(TRUNC('[7]Сводник 2012г'!XFD1/10^4),10)&lt;&gt;1,INDEX('СРЗУ КТП'!ед,MOD(TRUNC('[7]Сводник 2012г'!XFD1/1000),10)+1),"")&amp;IF(MOD(TRUNC('[7]Сводник 2012г'!XFD1/1000),1000),IF(MOD(TRUNC('[7]Сводник 2012г'!XFD1/10^4),10)=1,"тысяч ",VLOOKUP(MOD(TRUNC('[7]Сводник 2012г'!XFD1/1000),10),'СРЗУ КТП'!тыс,2)),"")&amp;INDEX('СРЗУ КТП'!сот,MOD(TRUNC('[7]Сводник 2012г'!XFD1/100),10)+1)&amp;IF(MOD(TRUNC('[7]Сводник 2012г'!XFD1/10),10)=1,INDEX('СРЗУ КТП'!дцать,MOD(TRUNC('[7]Сводник 2012г'!XFD1),10)+1),INDEX('СРЗУ КТП'!дес,MOD(TRUNC('[7]Сводник 2012г'!XFD1/10),10)))&amp;IF(TRUNC('[7]Сводник 2012г'!XFD1)=0,"ноль ",IF(MOD(TRUNC('[7]Сводник 2012г'!XFD1/10),10)&lt;&gt;1,INDEX('СРЗУ КТП'!ед,MOD(TRUNC('[7]Сводник 2012г'!XFD1),10)+1),""))&amp;IF(MOD(TRUNC('[7]Сводник 2012г'!XFD1/10),10)=1,"рублей",VLOOKUP(MOD(TRUNC('[7]Сводник 2012г'!XFD1),10),'СРЗУ КТП'!aa,2))&amp;TEXT(TRUNC(('[7]Сводник 2012г'!XFD1-TRUNC('[7]Сводник 2012г'!XFD1)+0.00001)*100)," 00_ коп."),2,222)</definedName>
    <definedName name="пп" localSheetId="2">PROPER(LEFT(INDEX('т3 КТП 2х250'!сот,MOD(TRUNC('[7]Сводник 2012г'!XFD1/10^8),10)+1)&amp;IF(MOD(TRUNC('[7]Сводник 2012г'!XFD1/10^7),10)=1,INDEX('т3 КТП 2х250'!дцать,MOD(TRUNC('[7]Сводник 2012г'!XFD1/10^6),10)+1),INDEX('т3 КТП 2х250'!дес,MOD(TRUNC('[7]Сводник 2012г'!XFD1/10^7),10)))&amp;IF(MOD(TRUNC('[7]Сводник 2012г'!XFD1/10^7),10)&lt;&gt;1,INDEX('т3 КТП 2х250'!ед,MOD(TRUNC('[7]Сводник 2012г'!XFD1/10^6),10)+1),"")&amp;IF(MOD(TRUNC('[7]Сводник 2012г'!XFD1/10^6),1000),IF(MOD(TRUNC('[7]Сводник 2012г'!XFD1/10^7),10)=1,"миллионов ",VLOOKUP(MOD(TRUNC('[7]Сводник 2012г'!XFD1/10^6),10),'т3 КТП 2х250'!мил,2)),"")&amp;INDEX('т3 КТП 2х250'!сот,MOD(TRUNC('[7]Сводник 2012г'!XFD1/10^5),10)+1)&amp;IF(MOD(TRUNC('[7]Сводник 2012г'!XFD1/10^4),10)=1,INDEX('т3 КТП 2х250'!дцать,MOD(TRUNC('[7]Сводник 2012г'!XFD1/10^3),10)+1),INDEX('т3 КТП 2х250'!дес,MOD(TRUNC('[7]Сводник 2012г'!XFD1/10^4),10)))&amp;IF(MOD(TRUNC('[7]Сводник 2012г'!XFD1/10^4),10)&lt;&gt;1,INDEX('т3 КТП 2х250'!ед,MOD(TRUNC('[7]Сводник 2012г'!XFD1/1000),10)+1),"")&amp;IF(MOD(TRUNC('[7]Сводник 2012г'!XFD1/1000),1000),IF(MOD(TRUNC('[7]Сводник 2012г'!XFD1/10^4),10)=1,"тысяч ",VLOOKUP(MOD(TRUNC('[7]Сводник 2012г'!XFD1/1000),10),'т3 КТП 2х250'!тыс,2)),"")&amp;INDEX('т3 КТП 2х250'!сот,MOD(TRUNC('[7]Сводник 2012г'!XFD1/100),10)+1)&amp;IF(MOD(TRUNC('[7]Сводник 2012г'!XFD1/10),10)=1,INDEX('т3 КТП 2х250'!дцать,MOD(TRUNC('[7]Сводник 2012г'!XFD1),10)+1),INDEX('т3 КТП 2х250'!дес,MOD(TRUNC('[7]Сводник 2012г'!XFD1/10),10)))&amp;IF(TRUNC('[7]Сводник 2012г'!XFD1)=0,"ноль ",IF(MOD(TRUNC('[7]Сводник 2012г'!XFD1/10),10)&lt;&gt;1,INDEX('т3 КТП 2х250'!ед,MOD(TRUNC('[7]Сводник 2012г'!XFD1),10)+1),""))&amp;IF(MOD(TRUNC('[7]Сводник 2012г'!XFD1/10),10)=1,"рублей",VLOOKUP(MOD(TRUNC('[7]Сводник 2012г'!XFD1),10),'т3 КТП 2х250'!aa,2))&amp;TEXT(TRUNC(('[7]Сводник 2012г'!XFD1-TRUNC('[7]Сводник 2012г'!XFD1)+0.00001)*100)," 00_ коп.")))&amp;MID(INDEX('т3 КТП 2х250'!сот,MOD(TRUNC('[7]Сводник 2012г'!XFD1/10^8),10)+1)&amp;IF(MOD(TRUNC('[7]Сводник 2012г'!XFD1/10^7),10)=1,INDEX('т3 КТП 2х250'!дцать,MOD(TRUNC('[7]Сводник 2012г'!XFD1/10^6),10)+1),INDEX('т3 КТП 2х250'!дес,MOD(TRUNC('[7]Сводник 2012г'!XFD1/10^7),10)))&amp;IF(MOD(TRUNC('[7]Сводник 2012г'!XFD1/10^7),10)&lt;&gt;1,INDEX('т3 КТП 2х250'!ед,MOD(TRUNC('[7]Сводник 2012г'!XFD1/10^6),10)+1),"")&amp;IF(MOD(TRUNC('[7]Сводник 2012г'!XFD1/10^6),1000),IF(MOD(TRUNC('[7]Сводник 2012г'!XFD1/10^7),10)=1,"миллионов ",VLOOKUP(MOD(TRUNC('[7]Сводник 2012г'!XFD1/10^6),10),'т3 КТП 2х250'!мил,2)),"")&amp;INDEX('т3 КТП 2х250'!сот,MOD(TRUNC('[7]Сводник 2012г'!XFD1/10^5),10)+1)&amp;IF(MOD(TRUNC('[7]Сводник 2012г'!XFD1/10^4),10)=1,INDEX('т3 КТП 2х250'!дцать,MOD(TRUNC('[7]Сводник 2012г'!XFD1/10^3),10)+1),INDEX('т3 КТП 2х250'!дес,MOD(TRUNC('[7]Сводник 2012г'!XFD1/10^4),10)))&amp;IF(MOD(TRUNC('[7]Сводник 2012г'!XFD1/10^4),10)&lt;&gt;1,INDEX('т3 КТП 2х250'!ед,MOD(TRUNC('[7]Сводник 2012г'!XFD1/1000),10)+1),"")&amp;IF(MOD(TRUNC('[7]Сводник 2012г'!XFD1/1000),1000),IF(MOD(TRUNC('[7]Сводник 2012г'!XFD1/10^4),10)=1,"тысяч ",VLOOKUP(MOD(TRUNC('[7]Сводник 2012г'!XFD1/1000),10),'т3 КТП 2х250'!тыс,2)),"")&amp;INDEX('т3 КТП 2х250'!сот,MOD(TRUNC('[7]Сводник 2012г'!XFD1/100),10)+1)&amp;IF(MOD(TRUNC('[7]Сводник 2012г'!XFD1/10),10)=1,INDEX('т3 КТП 2х250'!дцать,MOD(TRUNC('[7]Сводник 2012г'!XFD1),10)+1),INDEX('т3 КТП 2х250'!дес,MOD(TRUNC('[7]Сводник 2012г'!XFD1/10),10)))&amp;IF(TRUNC('[7]Сводник 2012г'!XFD1)=0,"ноль ",IF(MOD(TRUNC('[7]Сводник 2012г'!XFD1/10),10)&lt;&gt;1,INDEX('т3 КТП 2х250'!ед,MOD(TRUNC('[7]Сводник 2012г'!XFD1),10)+1),""))&amp;IF(MOD(TRUNC('[7]Сводник 2012г'!XFD1/10),10)=1,"рублей",VLOOKUP(MOD(TRUNC('[7]Сводник 2012г'!XFD1),10),'т3 КТП 2х250'!aa,2))&amp;TEXT(TRUNC(('[7]Сводник 2012г'!XFD1-TRUNC('[7]Сводник 2012г'!XFD1)+0.00001)*100)," 00_ коп."),2,222)</definedName>
    <definedName name="пп">PROPER(LEFT(INDEX(сот,MOD(TRUNC('[7]Сводник 2012г'!XFD1/10^8),10)+1)&amp;IF(MOD(TRUNC('[7]Сводник 2012г'!XFD1/10^7),10)=1,INDEX(дцать,MOD(TRUNC('[7]Сводник 2012г'!XFD1/10^6),10)+1),INDEX(дес,MOD(TRUNC('[7]Сводник 2012г'!XFD1/10^7),10)))&amp;IF(MOD(TRUNC('[7]Сводник 2012г'!XFD1/10^7),10)&lt;&gt;1,INDEX(ед,MOD(TRUNC('[7]Сводник 2012г'!XFD1/10^6),10)+1),"")&amp;IF(MOD(TRUNC('[7]Сводник 2012г'!XFD1/10^6),1000),IF(MOD(TRUNC('[7]Сводник 2012г'!XFD1/10^7),10)=1,"миллионов ",VLOOKUP(MOD(TRUNC('[7]Сводник 2012г'!XFD1/10^6),10),мил,2)),"")&amp;INDEX(сот,MOD(TRUNC('[7]Сводник 2012г'!XFD1/10^5),10)+1)&amp;IF(MOD(TRUNC('[7]Сводник 2012г'!XFD1/10^4),10)=1,INDEX(дцать,MOD(TRUNC('[7]Сводник 2012г'!XFD1/10^3),10)+1),INDEX(дес,MOD(TRUNC('[7]Сводник 2012г'!XFD1/10^4),10)))&amp;IF(MOD(TRUNC('[7]Сводник 2012г'!XFD1/10^4),10)&lt;&gt;1,INDEX(ед,MOD(TRUNC('[7]Сводник 2012г'!XFD1/1000),10)+1),"")&amp;IF(MOD(TRUNC('[7]Сводник 2012г'!XFD1/1000),1000),IF(MOD(TRUNC('[7]Сводник 2012г'!XFD1/10^4),10)=1,"тысяч ",VLOOKUP(MOD(TRUNC('[7]Сводник 2012г'!XFD1/1000),10),тыс,2)),"")&amp;INDEX(сот,MOD(TRUNC('[7]Сводник 2012г'!XFD1/100),10)+1)&amp;IF(MOD(TRUNC('[7]Сводник 2012г'!XFD1/10),10)=1,INDEX(дцать,MOD(TRUNC('[7]Сводник 2012г'!XFD1),10)+1),INDEX(дес,MOD(TRUNC('[7]Сводник 2012г'!XFD1/10),10)))&amp;IF(TRUNC('[7]Сводник 2012г'!XFD1)=0,"ноль ",IF(MOD(TRUNC('[7]Сводник 2012г'!XFD1/10),10)&lt;&gt;1,INDEX(ед,MOD(TRUNC('[7]Сводник 2012г'!XFD1),10)+1),""))&amp;IF(MOD(TRUNC('[7]Сводник 2012г'!XFD1/10),10)=1,"рублей",VLOOKUP(MOD(TRUNC('[7]Сводник 2012г'!XFD1),10),aa,2))&amp;TEXT(TRUNC(('[7]Сводник 2012г'!XFD1-TRUNC('[7]Сводник 2012г'!XFD1)+0.00001)*100)," 00_ коп.")))&amp;MID(INDEX(сот,MOD(TRUNC('[7]Сводник 2012г'!XFD1/10^8),10)+1)&amp;IF(MOD(TRUNC('[7]Сводник 2012г'!XFD1/10^7),10)=1,INDEX(дцать,MOD(TRUNC('[7]Сводник 2012г'!XFD1/10^6),10)+1),INDEX(дес,MOD(TRUNC('[7]Сводник 2012г'!XFD1/10^7),10)))&amp;IF(MOD(TRUNC('[7]Сводник 2012г'!XFD1/10^7),10)&lt;&gt;1,INDEX(ед,MOD(TRUNC('[7]Сводник 2012г'!XFD1/10^6),10)+1),"")&amp;IF(MOD(TRUNC('[7]Сводник 2012г'!XFD1/10^6),1000),IF(MOD(TRUNC('[7]Сводник 2012г'!XFD1/10^7),10)=1,"миллионов ",VLOOKUP(MOD(TRUNC('[7]Сводник 2012г'!XFD1/10^6),10),мил,2)),"")&amp;INDEX(сот,MOD(TRUNC('[7]Сводник 2012г'!XFD1/10^5),10)+1)&amp;IF(MOD(TRUNC('[7]Сводник 2012г'!XFD1/10^4),10)=1,INDEX(дцать,MOD(TRUNC('[7]Сводник 2012г'!XFD1/10^3),10)+1),INDEX(дес,MOD(TRUNC('[7]Сводник 2012г'!XFD1/10^4),10)))&amp;IF(MOD(TRUNC('[7]Сводник 2012г'!XFD1/10^4),10)&lt;&gt;1,INDEX(ед,MOD(TRUNC('[7]Сводник 2012г'!XFD1/1000),10)+1),"")&amp;IF(MOD(TRUNC('[7]Сводник 2012г'!XFD1/1000),1000),IF(MOD(TRUNC('[7]Сводник 2012г'!XFD1/10^4),10)=1,"тысяч ",VLOOKUP(MOD(TRUNC('[7]Сводник 2012г'!XFD1/1000),10),тыс,2)),"")&amp;INDEX(сот,MOD(TRUNC('[7]Сводник 2012г'!XFD1/100),10)+1)&amp;IF(MOD(TRUNC('[7]Сводник 2012г'!XFD1/10),10)=1,INDEX(дцать,MOD(TRUNC('[7]Сводник 2012г'!XFD1),10)+1),INDEX(дес,MOD(TRUNC('[7]Сводник 2012г'!XFD1/10),10)))&amp;IF(TRUNC('[7]Сводник 2012г'!XFD1)=0,"ноль ",IF(MOD(TRUNC('[7]Сводник 2012г'!XFD1/10),10)&lt;&gt;1,INDEX(ед,MOD(TRUNC('[7]Сводник 2012г'!XFD1),10)+1),""))&amp;IF(MOD(TRUNC('[7]Сводник 2012г'!XFD1/10),10)=1,"рублей",VLOOKUP(MOD(TRUNC('[7]Сводник 2012г'!XFD1),10),aa,2))&amp;TEXT(TRUNC(('[7]Сводник 2012г'!XFD1-TRUNC('[7]Сводник 2012г'!XFD1)+0.00001)*100)," 00_ коп."),2,222)</definedName>
    <definedName name="ппп" localSheetId="20">[2]мсн!#REF!</definedName>
    <definedName name="ппп" localSheetId="22">[2]мсн!#REF!</definedName>
    <definedName name="ппп" localSheetId="19">[2]мсн!#REF!</definedName>
    <definedName name="ппп" localSheetId="21">[2]мсн!#REF!</definedName>
    <definedName name="ппп" localSheetId="3">[2]мсн!#REF!</definedName>
    <definedName name="ппп" localSheetId="4">[2]мсн!#REF!</definedName>
    <definedName name="ппп">[2]мсн!#REF!</definedName>
    <definedName name="пр" localSheetId="21">#REF!</definedName>
    <definedName name="пр" localSheetId="2">#REF!</definedName>
    <definedName name="пр">#REF!</definedName>
    <definedName name="прапоалад" localSheetId="21">[48]топография!#REF!</definedName>
    <definedName name="прапоалад" localSheetId="2">[48]топография!#REF!</definedName>
    <definedName name="прапоалад">[48]топография!#REF!</definedName>
    <definedName name="приб">[49]сводная!$E$10</definedName>
    <definedName name="Прикладное_ПО" localSheetId="21">#REF!</definedName>
    <definedName name="Прикладное_ПО" localSheetId="2">#REF!</definedName>
    <definedName name="Прикладное_ПО">#REF!</definedName>
    <definedName name="прим">[46]СметаСводная!$C$7</definedName>
    <definedName name="про" localSheetId="21">#REF!</definedName>
    <definedName name="про" localSheetId="2">#REF!</definedName>
    <definedName name="про">#REF!</definedName>
    <definedName name="пробная" localSheetId="21">#REF!</definedName>
    <definedName name="пробная">#REF!</definedName>
    <definedName name="пробная\" localSheetId="21">#REF!</definedName>
    <definedName name="пробная\">#REF!</definedName>
    <definedName name="Проверил" localSheetId="20">#REF!</definedName>
    <definedName name="Проверил" localSheetId="22">#REF!</definedName>
    <definedName name="Проверил" localSheetId="19">#REF!</definedName>
    <definedName name="Проверил" localSheetId="21">#REF!</definedName>
    <definedName name="Проверил" localSheetId="3">#REF!</definedName>
    <definedName name="Проверил" localSheetId="4">#REF!</definedName>
    <definedName name="Проверил">#REF!</definedName>
    <definedName name="проект">'[50]СметаСводная павильон'!$D$6</definedName>
    <definedName name="Прокладка_ВОЛС_в_траншее">[19]Таблица!$B$361:$B$363</definedName>
    <definedName name="Противоаварийная_автоматика_ПС">[19]Таблица!$B$453:$B$462</definedName>
    <definedName name="Прочие_затраты_в_базисных_ценах" localSheetId="20">#REF!</definedName>
    <definedName name="Прочие_затраты_в_базисных_ценах" localSheetId="22">#REF!</definedName>
    <definedName name="Прочие_затраты_в_базисных_ценах" localSheetId="19">#REF!</definedName>
    <definedName name="Прочие_затраты_в_базисных_ценах" localSheetId="21">#REF!</definedName>
    <definedName name="Прочие_затраты_в_базисных_ценах" localSheetId="3">#REF!</definedName>
    <definedName name="Прочие_затраты_в_базисных_ценах" localSheetId="4">#REF!</definedName>
    <definedName name="Прочие_затраты_в_базисных_ценах">#REF!</definedName>
    <definedName name="Прочие_затраты_в_текущих_ценах" localSheetId="20">#REF!</definedName>
    <definedName name="Прочие_затраты_в_текущих_ценах" localSheetId="22">#REF!</definedName>
    <definedName name="Прочие_затраты_в_текущих_ценах" localSheetId="19">#REF!</definedName>
    <definedName name="Прочие_затраты_в_текущих_ценах" localSheetId="21">#REF!</definedName>
    <definedName name="Прочие_затраты_в_текущих_ценах" localSheetId="3">#REF!</definedName>
    <definedName name="Прочие_затраты_в_текущих_ценах" localSheetId="4">#REF!</definedName>
    <definedName name="Прочие_затраты_в_текущих_ценах">#REF!</definedName>
    <definedName name="Прочие_затраты_в_текущих_ценах_по_ресурсному_расчету" localSheetId="20">#REF!</definedName>
    <definedName name="Прочие_затраты_в_текущих_ценах_по_ресурсному_расчету" localSheetId="22">#REF!</definedName>
    <definedName name="Прочие_затраты_в_текущих_ценах_по_ресурсному_расчету" localSheetId="19">#REF!</definedName>
    <definedName name="Прочие_затраты_в_текущих_ценах_по_ресурсному_расчету" localSheetId="21">#REF!</definedName>
    <definedName name="Прочие_затраты_в_текущих_ценах_по_ресурсному_расчету" localSheetId="3">#REF!</definedName>
    <definedName name="Прочие_затраты_в_текущих_ценах_по_ресурсному_расчету" localSheetId="4">#REF!</definedName>
    <definedName name="Прочие_затраты_в_текущих_ценах_по_ресурсному_расчету">#REF!</definedName>
    <definedName name="Прочие_затраты_в_текущих_ценах_после_применения_индексов" localSheetId="20">#REF!</definedName>
    <definedName name="Прочие_затраты_в_текущих_ценах_после_применения_индексов" localSheetId="22">#REF!</definedName>
    <definedName name="Прочие_затраты_в_текущих_ценах_после_применения_индексов" localSheetId="19">#REF!</definedName>
    <definedName name="Прочие_затраты_в_текущих_ценах_после_применения_индексов" localSheetId="21">#REF!</definedName>
    <definedName name="Прочие_затраты_в_текущих_ценах_после_применения_индексов" localSheetId="3">#REF!</definedName>
    <definedName name="Прочие_затраты_в_текущих_ценах_после_применения_индексов" localSheetId="4">#REF!</definedName>
    <definedName name="Прочие_затраты_в_текущих_ценах_после_применения_индексов">#REF!</definedName>
    <definedName name="прпр" localSheetId="21">[12]Коэфф1.!#REF!</definedName>
    <definedName name="прпр">[12]Коэфф1.!#REF!</definedName>
    <definedName name="прпр_1" localSheetId="21">#REF!</definedName>
    <definedName name="прпр_1" localSheetId="2">#REF!</definedName>
    <definedName name="прпр_1">#REF!</definedName>
    <definedName name="псков">[51]свод!$E$10</definedName>
    <definedName name="р" localSheetId="21">#REF!</definedName>
    <definedName name="р" localSheetId="2">#REF!</definedName>
    <definedName name="р">#REF!</definedName>
    <definedName name="Разработка" localSheetId="21">#REF!</definedName>
    <definedName name="Разработка">#REF!</definedName>
    <definedName name="Разработка_" localSheetId="21">#REF!</definedName>
    <definedName name="Разработка_">#REF!</definedName>
    <definedName name="Районный_к_т_к_ЗП" localSheetId="20">#REF!</definedName>
    <definedName name="Районный_к_т_к_ЗП" localSheetId="22">#REF!</definedName>
    <definedName name="Районный_к_т_к_ЗП" localSheetId="19">#REF!</definedName>
    <definedName name="Районный_к_т_к_ЗП" localSheetId="21">#REF!</definedName>
    <definedName name="Районный_к_т_к_ЗП" localSheetId="3">#REF!</definedName>
    <definedName name="Районный_к_т_к_ЗП" localSheetId="4">#REF!</definedName>
    <definedName name="Районный_к_т_к_ЗП">#REF!</definedName>
    <definedName name="Районный_к_т_к_ЗП_по_ресурсному_расчету" localSheetId="20">#REF!</definedName>
    <definedName name="Районный_к_т_к_ЗП_по_ресурсному_расчету" localSheetId="22">#REF!</definedName>
    <definedName name="Районный_к_т_к_ЗП_по_ресурсному_расчету" localSheetId="19">#REF!</definedName>
    <definedName name="Районный_к_т_к_ЗП_по_ресурсному_расчету" localSheetId="21">#REF!</definedName>
    <definedName name="Районный_к_т_к_ЗП_по_ресурсному_расчету" localSheetId="3">#REF!</definedName>
    <definedName name="Районный_к_т_к_ЗП_по_ресурсному_расчету" localSheetId="4">#REF!</definedName>
    <definedName name="Районный_к_т_к_ЗП_по_ресурсному_расчету">#REF!</definedName>
    <definedName name="Расчет_реконструкции">[19]Таблица!$M$7:$M$8</definedName>
    <definedName name="Расширение_ПС">[19]Таблица!$M$9:$M$10</definedName>
    <definedName name="РД" localSheetId="21">#REF!</definedName>
    <definedName name="РД" localSheetId="2">#REF!</definedName>
    <definedName name="РД">#REF!</definedName>
    <definedName name="Реакторы">[19]Таблица!$B$562:$B$609</definedName>
    <definedName name="Регионы" comment="Наименования регионов РФ">[19]Регионы!$B$6:$B$90</definedName>
    <definedName name="Регистрационный_номер_группы_строек" localSheetId="20">#REF!</definedName>
    <definedName name="Регистрационный_номер_группы_строек" localSheetId="22">#REF!</definedName>
    <definedName name="Регистрационный_номер_группы_строек" localSheetId="19">#REF!</definedName>
    <definedName name="Регистрационный_номер_группы_строек" localSheetId="21">#REF!</definedName>
    <definedName name="Регистрационный_номер_группы_строек" localSheetId="3">#REF!</definedName>
    <definedName name="Регистрационный_номер_группы_строек" localSheetId="4">#REF!</definedName>
    <definedName name="Регистрационный_номер_группы_строек">#REF!</definedName>
    <definedName name="Регистрационный_номер_локальной_сметы" localSheetId="20">#REF!</definedName>
    <definedName name="Регистрационный_номер_локальной_сметы" localSheetId="22">#REF!</definedName>
    <definedName name="Регистрационный_номер_локальной_сметы" localSheetId="19">#REF!</definedName>
    <definedName name="Регистрационный_номер_локальной_сметы" localSheetId="21">#REF!</definedName>
    <definedName name="Регистрационный_номер_локальной_сметы" localSheetId="3">#REF!</definedName>
    <definedName name="Регистрационный_номер_локальной_сметы" localSheetId="4">#REF!</definedName>
    <definedName name="Регистрационный_номер_локальной_сметы">#REF!</definedName>
    <definedName name="Регистрационный_номер_объекта" localSheetId="20">#REF!</definedName>
    <definedName name="Регистрационный_номер_объекта" localSheetId="22">#REF!</definedName>
    <definedName name="Регистрационный_номер_объекта" localSheetId="19">#REF!</definedName>
    <definedName name="Регистрационный_номер_объекта" localSheetId="21">#REF!</definedName>
    <definedName name="Регистрационный_номер_объекта" localSheetId="3">#REF!</definedName>
    <definedName name="Регистрационный_номер_объекта" localSheetId="4">#REF!</definedName>
    <definedName name="Регистрационный_номер_объекта">#REF!</definedName>
    <definedName name="Регистрационный_номер_объектной_сметы" localSheetId="20">#REF!</definedName>
    <definedName name="Регистрационный_номер_объектной_сметы" localSheetId="22">#REF!</definedName>
    <definedName name="Регистрационный_номер_объектной_сметы" localSheetId="19">#REF!</definedName>
    <definedName name="Регистрационный_номер_объектной_сметы" localSheetId="21">#REF!</definedName>
    <definedName name="Регистрационный_номер_объектной_сметы" localSheetId="3">#REF!</definedName>
    <definedName name="Регистрационный_номер_объектной_сметы" localSheetId="4">#REF!</definedName>
    <definedName name="Регистрационный_номер_объектной_сметы">#REF!</definedName>
    <definedName name="Регистрационный_номер_очереди" localSheetId="20">#REF!</definedName>
    <definedName name="Регистрационный_номер_очереди" localSheetId="22">#REF!</definedName>
    <definedName name="Регистрационный_номер_очереди" localSheetId="19">#REF!</definedName>
    <definedName name="Регистрационный_номер_очереди" localSheetId="21">#REF!</definedName>
    <definedName name="Регистрационный_номер_очереди" localSheetId="3">#REF!</definedName>
    <definedName name="Регистрационный_номер_очереди" localSheetId="4">#REF!</definedName>
    <definedName name="Регистрационный_номер_очереди">#REF!</definedName>
    <definedName name="Регистрационный_номер_пускового_комплекса" localSheetId="20">#REF!</definedName>
    <definedName name="Регистрационный_номер_пускового_комплекса" localSheetId="22">#REF!</definedName>
    <definedName name="Регистрационный_номер_пускового_комплекса" localSheetId="19">#REF!</definedName>
    <definedName name="Регистрационный_номер_пускового_комплекса" localSheetId="21">#REF!</definedName>
    <definedName name="Регистрационный_номер_пускового_комплекса" localSheetId="3">#REF!</definedName>
    <definedName name="Регистрационный_номер_пускового_комплекса" localSheetId="4">#REF!</definedName>
    <definedName name="Регистрационный_номер_пускового_комплекса">#REF!</definedName>
    <definedName name="Регистрационный_номер_сводного_сметного_расчета" localSheetId="20">#REF!</definedName>
    <definedName name="Регистрационный_номер_сводного_сметного_расчета" localSheetId="22">#REF!</definedName>
    <definedName name="Регистрационный_номер_сводного_сметного_расчета" localSheetId="19">#REF!</definedName>
    <definedName name="Регистрационный_номер_сводного_сметного_расчета" localSheetId="21">#REF!</definedName>
    <definedName name="Регистрационный_номер_сводного_сметного_расчета" localSheetId="3">#REF!</definedName>
    <definedName name="Регистрационный_номер_сводного_сметного_расчета" localSheetId="4">#REF!</definedName>
    <definedName name="Регистрационный_номер_сводного_сметного_расчета">#REF!</definedName>
    <definedName name="Регистрационный_номер_стройки" localSheetId="20">#REF!</definedName>
    <definedName name="Регистрационный_номер_стройки" localSheetId="22">#REF!</definedName>
    <definedName name="Регистрационный_номер_стройки" localSheetId="19">#REF!</definedName>
    <definedName name="Регистрационный_номер_стройки" localSheetId="21">#REF!</definedName>
    <definedName name="Регистрационный_номер_стройки" localSheetId="3">#REF!</definedName>
    <definedName name="Регистрационный_номер_стройки" localSheetId="4">#REF!</definedName>
    <definedName name="Регистрационный_номер_стройки">#REF!</definedName>
    <definedName name="рига">'[52]СметаСводная снег'!$E$7</definedName>
    <definedName name="рол" localSheetId="21">[48]топография!#REF!</definedName>
    <definedName name="рол" localSheetId="2">[48]топография!#REF!</definedName>
    <definedName name="рол">[48]топография!#REF!</definedName>
    <definedName name="ролл" localSheetId="21">#REF!</definedName>
    <definedName name="ролл" localSheetId="2">#REF!</definedName>
    <definedName name="ролл">#REF!</definedName>
    <definedName name="рпв" localSheetId="21">#REF!</definedName>
    <definedName name="рпв">#REF!</definedName>
    <definedName name="рппра" localSheetId="20">{"","стоz","двестиz","тристаz","четырестаz","пятьсотz","шестьсотz","семьсотz","восемьсотz","девятьсотz"}</definedName>
    <definedName name="рппра" localSheetId="22">{"","стоz","двестиz","тристаz","четырестаz","пятьсотz","шестьсотz","семьсотz","восемьсотz","девятьсотz"}</definedName>
    <definedName name="рппра" localSheetId="21">{"","стоz","двестиz","тристаz","четырестаz","пятьсотz","шестьсотz","семьсотz","восемьсотz","девятьсотz"}</definedName>
    <definedName name="рппра" localSheetId="2">{"","стоz","двестиz","тристаz","четырестаz","пятьсотz","шестьсотz","семьсотz","восемьсотz","девятьсотz"}</definedName>
    <definedName name="рппра">{"","стоz","двестиz","тристаz","четырестаz","пятьсотz","шестьсотz","семьсотz","восемьсотz","девятьсотz"}</definedName>
    <definedName name="ррп" localSheetId="20">#REF!</definedName>
    <definedName name="ррп" localSheetId="22">#REF!</definedName>
    <definedName name="ррп" localSheetId="19">#REF!</definedName>
    <definedName name="ррп" localSheetId="21">#REF!</definedName>
    <definedName name="ррп" localSheetId="3">#REF!</definedName>
    <definedName name="ррп" localSheetId="4">#REF!</definedName>
    <definedName name="ррп">#REF!</definedName>
    <definedName name="ррр" localSheetId="20">#REF!</definedName>
    <definedName name="ррр" localSheetId="22">#REF!</definedName>
    <definedName name="ррр" localSheetId="19">#REF!</definedName>
    <definedName name="ррр" localSheetId="21">#REF!</definedName>
    <definedName name="ррр" localSheetId="3">#REF!</definedName>
    <definedName name="ррр" localSheetId="4">#REF!</definedName>
    <definedName name="ррр">#REF!</definedName>
    <definedName name="Руководитель" localSheetId="21">#REF!</definedName>
    <definedName name="Руководитель">#REF!</definedName>
    <definedName name="ручей" localSheetId="21">#REF!</definedName>
    <definedName name="ручей">#REF!</definedName>
    <definedName name="с" localSheetId="20">#REF!</definedName>
    <definedName name="с" localSheetId="22">#REF!</definedName>
    <definedName name="с" localSheetId="19">#REF!</definedName>
    <definedName name="с" localSheetId="21">#REF!</definedName>
    <definedName name="с" localSheetId="3">#REF!</definedName>
    <definedName name="с" localSheetId="4">#REF!</definedName>
    <definedName name="с">#REF!</definedName>
    <definedName name="саве" localSheetId="21">#REF!</definedName>
    <definedName name="саве">#REF!</definedName>
    <definedName name="савепр" localSheetId="21">#REF!</definedName>
    <definedName name="савепр">#REF!</definedName>
    <definedName name="сам" localSheetId="21">#REF!</definedName>
    <definedName name="сам">#REF!</definedName>
    <definedName name="Свод" localSheetId="21">#REF!</definedName>
    <definedName name="Свод">#REF!</definedName>
    <definedName name="свод1" localSheetId="21">[53]топография!#REF!</definedName>
    <definedName name="свод1">[53]топография!#REF!</definedName>
    <definedName name="сводИИ" localSheetId="21">[15]топография!#REF!</definedName>
    <definedName name="сводИИ">[15]топография!#REF!</definedName>
    <definedName name="сводная" localSheetId="21">#REF!</definedName>
    <definedName name="сводная" localSheetId="2">#REF!</definedName>
    <definedName name="сводная">#REF!</definedName>
    <definedName name="СводнУТ" localSheetId="21">[27]топография!#REF!</definedName>
    <definedName name="СводнУТ" localSheetId="2">[27]топография!#REF!</definedName>
    <definedName name="СводнУТ">[27]топография!#REF!</definedName>
    <definedName name="СводУТ" localSheetId="21">#REF!</definedName>
    <definedName name="СводУТ" localSheetId="2">#REF!</definedName>
    <definedName name="СводУТ">#REF!</definedName>
    <definedName name="Сейсмика_зданий">[19]Таблица!$R$26:$R$28</definedName>
    <definedName name="Сейсмика_линий">[19]Таблица!$O$26:$O$28</definedName>
    <definedName name="Сервис" localSheetId="21">#REF!</definedName>
    <definedName name="Сервис" localSheetId="2">#REF!</definedName>
    <definedName name="Сервис">#REF!</definedName>
    <definedName name="Сервис_Всего" localSheetId="21">'[12]Прайс лист'!#REF!</definedName>
    <definedName name="Сервис_Всего" localSheetId="2">'[12]Прайс лист'!#REF!</definedName>
    <definedName name="Сервис_Всего">'[12]Прайс лист'!#REF!</definedName>
    <definedName name="Сервис_Всего_1" localSheetId="21">#REF!</definedName>
    <definedName name="Сервис_Всего_1" localSheetId="2">#REF!</definedName>
    <definedName name="Сервис_Всего_1">#REF!</definedName>
    <definedName name="Сервисное_оборудование" localSheetId="21">[12]Коэфф1.!#REF!</definedName>
    <definedName name="Сервисное_оборудование" localSheetId="2">[12]Коэфф1.!#REF!</definedName>
    <definedName name="Сервисное_оборудование">[12]Коэфф1.!#REF!</definedName>
    <definedName name="Сервисное_оборудование_1" localSheetId="21">#REF!</definedName>
    <definedName name="Сервисное_оборудование_1" localSheetId="2">#REF!</definedName>
    <definedName name="Сервисное_оборудование_1">#REF!</definedName>
    <definedName name="см" localSheetId="21">#REF!</definedName>
    <definedName name="см">#REF!</definedName>
    <definedName name="см___0" localSheetId="21">#REF!</definedName>
    <definedName name="см___0">#REF!</definedName>
    <definedName name="См7" localSheetId="21">#REF!</definedName>
    <definedName name="См7">#REF!</definedName>
    <definedName name="Сметная_стоимость_в_базисных_ценах" localSheetId="20">#REF!</definedName>
    <definedName name="Сметная_стоимость_в_базисных_ценах" localSheetId="22">#REF!</definedName>
    <definedName name="Сметная_стоимость_в_базисных_ценах" localSheetId="19">#REF!</definedName>
    <definedName name="Сметная_стоимость_в_базисных_ценах" localSheetId="21">#REF!</definedName>
    <definedName name="Сметная_стоимость_в_базисных_ценах" localSheetId="3">#REF!</definedName>
    <definedName name="Сметная_стоимость_в_базисных_ценах" localSheetId="4">#REF!</definedName>
    <definedName name="Сметная_стоимость_в_базисных_ценах">#REF!</definedName>
    <definedName name="Сметная_стоимость_в_текущих_ценах__после_применения_индексов" localSheetId="20">#REF!</definedName>
    <definedName name="Сметная_стоимость_в_текущих_ценах__после_применения_индексов" localSheetId="22">#REF!</definedName>
    <definedName name="Сметная_стоимость_в_текущих_ценах__после_применения_индексов" localSheetId="19">#REF!</definedName>
    <definedName name="Сметная_стоимость_в_текущих_ценах__после_применения_индексов" localSheetId="21">#REF!</definedName>
    <definedName name="Сметная_стоимость_в_текущих_ценах__после_применения_индексов" localSheetId="3">#REF!</definedName>
    <definedName name="Сметная_стоимость_в_текущих_ценах__после_применения_индексов" localSheetId="4">#REF!</definedName>
    <definedName name="Сметная_стоимость_в_текущих_ценах__после_применения_индексов">#REF!</definedName>
    <definedName name="Сметная_стоимость_по_ресурсному_расчету" localSheetId="20">#REF!</definedName>
    <definedName name="Сметная_стоимость_по_ресурсному_расчету" localSheetId="22">#REF!</definedName>
    <definedName name="Сметная_стоимость_по_ресурсному_расчету" localSheetId="19">#REF!</definedName>
    <definedName name="Сметная_стоимость_по_ресурсному_расчету" localSheetId="21">#REF!</definedName>
    <definedName name="Сметная_стоимость_по_ресурсному_расчету" localSheetId="3">#REF!</definedName>
    <definedName name="Сметная_стоимость_по_ресурсному_расчету" localSheetId="4">#REF!</definedName>
    <definedName name="Сметная_стоимость_по_ресурсному_расчету">#REF!</definedName>
    <definedName name="сми" localSheetId="21">#REF!</definedName>
    <definedName name="сми">#REF!</definedName>
    <definedName name="смр17">' ССР КЛ 10'!#REF!</definedName>
    <definedName name="Снижение_стоимости_двухцепной_ВЛ" localSheetId="21">[19]Таблица!#REF!</definedName>
    <definedName name="Снижение_стоимости_двухцепной_ВЛ" localSheetId="3">[19]Таблица!#REF!</definedName>
    <definedName name="Снижение_стоимости_двухцепной_ВЛ" localSheetId="4">[19]Таблица!#REF!</definedName>
    <definedName name="Снижение_стоимости_двухцепной_ВЛ">[19]Таблица!#REF!</definedName>
    <definedName name="Согласование" localSheetId="21">#REF!</definedName>
    <definedName name="Согласование" localSheetId="2">#REF!</definedName>
    <definedName name="Согласование">#REF!</definedName>
    <definedName name="Составил" localSheetId="20">#REF!</definedName>
    <definedName name="Составил" localSheetId="22">#REF!</definedName>
    <definedName name="Составил" localSheetId="19">#REF!</definedName>
    <definedName name="Составил" localSheetId="21">#REF!</definedName>
    <definedName name="Составил" localSheetId="3">#REF!</definedName>
    <definedName name="Составил" localSheetId="4">#REF!</definedName>
    <definedName name="Составил">#REF!</definedName>
    <definedName name="Составитель" localSheetId="21">#REF!</definedName>
    <definedName name="Составитель">#REF!</definedName>
    <definedName name="сот" localSheetId="20">{"","сто ","двести ","триста ","четыреста ","пятьсот ","шестьсот ","семьсот ","восемьсот ","девятьсот "}</definedName>
    <definedName name="сот" localSheetId="22">{"","сто ","двести ","триста ","четыреста ","пятьсот ","шестьсот ","семьсот ","восемьсот ","девятьсот "}</definedName>
    <definedName name="сот" localSheetId="21">{"","сто ","двести ","триста ","четыреста ","пятьсот ","шестьсот ","семьсот ","восемьсот ","девятьсот "}</definedName>
    <definedName name="сот" localSheetId="2">{"","сто ","двести ","триста ","четыреста ","пятьсот ","шестьсот ","семьсот ","восемьсот ","девятьсот "}</definedName>
    <definedName name="сот">{"","сто ","двести ","триста ","четыреста ","пятьсот ","шестьсот ","семьсот ","восемьсот ","девятьсот "}</definedName>
    <definedName name="СП1" localSheetId="21">[3]Обновление!#REF!</definedName>
    <definedName name="СП1">[3]Обновление!#REF!</definedName>
    <definedName name="ссс" localSheetId="21">#REF!</definedName>
    <definedName name="ссс" localSheetId="2">#REF!</definedName>
    <definedName name="ссс">#REF!</definedName>
    <definedName name="Стоимость_по_акту_выполненных_работ_в_базисных_ценах" localSheetId="20">#REF!</definedName>
    <definedName name="Стоимость_по_акту_выполненных_работ_в_базисных_ценах" localSheetId="22">#REF!</definedName>
    <definedName name="Стоимость_по_акту_выполненных_работ_в_базисных_ценах" localSheetId="19">#REF!</definedName>
    <definedName name="Стоимость_по_акту_выполненных_работ_в_базисных_ценах" localSheetId="21">#REF!</definedName>
    <definedName name="Стоимость_по_акту_выполненных_работ_в_базисных_ценах" localSheetId="3">#REF!</definedName>
    <definedName name="Стоимость_по_акту_выполненных_работ_в_базисных_ценах" localSheetId="4">#REF!</definedName>
    <definedName name="Стоимость_по_акту_выполненных_работ_в_базисных_ценах">#REF!</definedName>
    <definedName name="Стоимость_по_акту_выполненных_работ_при_ресурсном_расчете" localSheetId="20">#REF!</definedName>
    <definedName name="Стоимость_по_акту_выполненных_работ_при_ресурсном_расчете" localSheetId="22">#REF!</definedName>
    <definedName name="Стоимость_по_акту_выполненных_работ_при_ресурсном_расчете" localSheetId="19">#REF!</definedName>
    <definedName name="Стоимость_по_акту_выполненных_работ_при_ресурсном_расчете" localSheetId="21">#REF!</definedName>
    <definedName name="Стоимость_по_акту_выполненных_работ_при_ресурсном_расчете" localSheetId="3">#REF!</definedName>
    <definedName name="Стоимость_по_акту_выполненных_работ_при_ресурсном_расчете" localSheetId="4">#REF!</definedName>
    <definedName name="Стоимость_по_акту_выполненных_работ_при_ресурсном_расчете">#REF!</definedName>
    <definedName name="Стоимость_специальных_переходов">[19]Таблица!$B$344:$B$351</definedName>
    <definedName name="Строительная_полоса" localSheetId="21">#REF!</definedName>
    <definedName name="Строительная_полоса" localSheetId="2">#REF!</definedName>
    <definedName name="Строительная_полоса">#REF!</definedName>
    <definedName name="Строительные_работы_в_базисных_ценах" localSheetId="20">#REF!</definedName>
    <definedName name="Строительные_работы_в_базисных_ценах" localSheetId="22">#REF!</definedName>
    <definedName name="Строительные_работы_в_базисных_ценах" localSheetId="19">#REF!</definedName>
    <definedName name="Строительные_работы_в_базисных_ценах" localSheetId="21">#REF!</definedName>
    <definedName name="Строительные_работы_в_базисных_ценах" localSheetId="3">#REF!</definedName>
    <definedName name="Строительные_работы_в_базисных_ценах" localSheetId="4">#REF!</definedName>
    <definedName name="Строительные_работы_в_базисных_ценах">#REF!</definedName>
    <definedName name="Строительные_работы_в_текущих_ценах" localSheetId="20">#REF!</definedName>
    <definedName name="Строительные_работы_в_текущих_ценах" localSheetId="22">#REF!</definedName>
    <definedName name="Строительные_работы_в_текущих_ценах" localSheetId="19">#REF!</definedName>
    <definedName name="Строительные_работы_в_текущих_ценах" localSheetId="21">#REF!</definedName>
    <definedName name="Строительные_работы_в_текущих_ценах" localSheetId="3">#REF!</definedName>
    <definedName name="Строительные_работы_в_текущих_ценах" localSheetId="4">#REF!</definedName>
    <definedName name="Строительные_работы_в_текущих_ценах">#REF!</definedName>
    <definedName name="Строительные_работы_в_текущих_ценах_по_ресурсному_расчету" localSheetId="20">#REF!</definedName>
    <definedName name="Строительные_работы_в_текущих_ценах_по_ресурсному_расчету" localSheetId="22">#REF!</definedName>
    <definedName name="Строительные_работы_в_текущих_ценах_по_ресурсному_расчету" localSheetId="19">#REF!</definedName>
    <definedName name="Строительные_работы_в_текущих_ценах_по_ресурсному_расчету" localSheetId="21">#REF!</definedName>
    <definedName name="Строительные_работы_в_текущих_ценах_по_ресурсному_расчету" localSheetId="3">#REF!</definedName>
    <definedName name="Строительные_работы_в_текущих_ценах_по_ресурсному_расчету" localSheetId="4">#REF!</definedName>
    <definedName name="Строительные_работы_в_текущих_ценах_по_ресурсному_расчету">#REF!</definedName>
    <definedName name="Строительные_работы_в_текущих_ценах_после_применения_индексов" localSheetId="20">#REF!</definedName>
    <definedName name="Строительные_работы_в_текущих_ценах_после_применения_индексов" localSheetId="22">#REF!</definedName>
    <definedName name="Строительные_работы_в_текущих_ценах_после_применения_индексов" localSheetId="19">#REF!</definedName>
    <definedName name="Строительные_работы_в_текущих_ценах_после_применения_индексов" localSheetId="21">#REF!</definedName>
    <definedName name="Строительные_работы_в_текущих_ценах_после_применения_индексов" localSheetId="3">#REF!</definedName>
    <definedName name="Строительные_работы_в_текущих_ценах_после_применения_индексов" localSheetId="4">#REF!</definedName>
    <definedName name="Строительные_работы_в_текущих_ценах_после_применения_индексов">#REF!</definedName>
    <definedName name="Сургут">NA()</definedName>
    <definedName name="т">'[29]СметаСводная Рыб'!$C$13</definedName>
    <definedName name="Таблица_индексов">[19]Регионы!$B$99:$O$182</definedName>
    <definedName name="Территориальная_поправка_к_ТЕР" localSheetId="20">#REF!</definedName>
    <definedName name="Территориальная_поправка_к_ТЕР" localSheetId="22">#REF!</definedName>
    <definedName name="Территориальная_поправка_к_ТЕР" localSheetId="19">#REF!</definedName>
    <definedName name="Территориальная_поправка_к_ТЕР" localSheetId="21">#REF!</definedName>
    <definedName name="Территориальная_поправка_к_ТЕР" localSheetId="3">#REF!</definedName>
    <definedName name="Территориальная_поправка_к_ТЕР" localSheetId="4">#REF!</definedName>
    <definedName name="Территориальная_поправка_к_ТЕР">#REF!</definedName>
    <definedName name="Тип_ПС">[19]Таблица!$B$700:$B$701</definedName>
    <definedName name="топ1" localSheetId="21">#REF!</definedName>
    <definedName name="топ1" localSheetId="2">#REF!</definedName>
    <definedName name="топ1">#REF!</definedName>
    <definedName name="топ2" localSheetId="21">#REF!</definedName>
    <definedName name="топ2">#REF!</definedName>
    <definedName name="топо" localSheetId="21">#REF!</definedName>
    <definedName name="топо">#REF!</definedName>
    <definedName name="топогр" localSheetId="21">[13]Смета!#REF!</definedName>
    <definedName name="топогр">[13]Смета!#REF!</definedName>
    <definedName name="топогр1" localSheetId="21">#REF!</definedName>
    <definedName name="топогр1" localSheetId="2">#REF!</definedName>
    <definedName name="топогр1">#REF!</definedName>
    <definedName name="топограф" localSheetId="21">#REF!</definedName>
    <definedName name="топограф">#REF!</definedName>
    <definedName name="Трансформаторы">[19]Таблица!$B$501:$B$541</definedName>
    <definedName name="Труд_механизаторов_по_акту_вып_работ_с_учетом_к_тов" localSheetId="20">#REF!</definedName>
    <definedName name="Труд_механизаторов_по_акту_вып_работ_с_учетом_к_тов" localSheetId="22">#REF!</definedName>
    <definedName name="Труд_механизаторов_по_акту_вып_работ_с_учетом_к_тов" localSheetId="19">#REF!</definedName>
    <definedName name="Труд_механизаторов_по_акту_вып_работ_с_учетом_к_тов" localSheetId="21">#REF!</definedName>
    <definedName name="Труд_механизаторов_по_акту_вып_работ_с_учетом_к_тов" localSheetId="3">#REF!</definedName>
    <definedName name="Труд_механизаторов_по_акту_вып_работ_с_учетом_к_тов" localSheetId="4">#REF!</definedName>
    <definedName name="Труд_механизаторов_по_акту_вып_работ_с_учетом_к_тов">#REF!</definedName>
    <definedName name="Труд_основн_рабочих_по_акту_вып_работ_с_учетом_к_тов" localSheetId="20">#REF!</definedName>
    <definedName name="Труд_основн_рабочих_по_акту_вып_работ_с_учетом_к_тов" localSheetId="22">#REF!</definedName>
    <definedName name="Труд_основн_рабочих_по_акту_вып_работ_с_учетом_к_тов" localSheetId="19">#REF!</definedName>
    <definedName name="Труд_основн_рабочих_по_акту_вып_работ_с_учетом_к_тов" localSheetId="21">#REF!</definedName>
    <definedName name="Труд_основн_рабочих_по_акту_вып_работ_с_учетом_к_тов" localSheetId="3">#REF!</definedName>
    <definedName name="Труд_основн_рабочих_по_акту_вып_работ_с_учетом_к_тов" localSheetId="4">#REF!</definedName>
    <definedName name="Труд_основн_рабочих_по_акту_вып_работ_с_учетом_к_тов">#REF!</definedName>
    <definedName name="Трудоемкость_механизаторов_по_акту_выполненных_работ" localSheetId="20">#REF!</definedName>
    <definedName name="Трудоемкость_механизаторов_по_акту_выполненных_работ" localSheetId="22">#REF!</definedName>
    <definedName name="Трудоемкость_механизаторов_по_акту_выполненных_работ" localSheetId="19">#REF!</definedName>
    <definedName name="Трудоемкость_механизаторов_по_акту_выполненных_работ" localSheetId="21">#REF!</definedName>
    <definedName name="Трудоемкость_механизаторов_по_акту_выполненных_работ" localSheetId="3">#REF!</definedName>
    <definedName name="Трудоемкость_механизаторов_по_акту_выполненных_работ" localSheetId="4">#REF!</definedName>
    <definedName name="Трудоемкость_механизаторов_по_акту_выполненных_работ">#REF!</definedName>
    <definedName name="Трудоемкость_основных_рабочих_по_акту_выполненных_работ" localSheetId="20">#REF!</definedName>
    <definedName name="Трудоемкость_основных_рабочих_по_акту_выполненных_работ" localSheetId="22">#REF!</definedName>
    <definedName name="Трудоемкость_основных_рабочих_по_акту_выполненных_работ" localSheetId="19">#REF!</definedName>
    <definedName name="Трудоемкость_основных_рабочих_по_акту_выполненных_работ" localSheetId="21">#REF!</definedName>
    <definedName name="Трудоемкость_основных_рабочих_по_акту_выполненных_работ" localSheetId="3">#REF!</definedName>
    <definedName name="Трудоемкость_основных_рабочих_по_акту_выполненных_работ" localSheetId="4">#REF!</definedName>
    <definedName name="Трудоемкость_основных_рабочих_по_акту_выполненных_работ">#REF!</definedName>
    <definedName name="ТС1" localSheetId="21">#REF!</definedName>
    <definedName name="ТС1">#REF!</definedName>
    <definedName name="тттттттттттт" localSheetId="20">#REF!</definedName>
    <definedName name="тттттттттттт" localSheetId="22">#REF!</definedName>
    <definedName name="тттттттттттт" localSheetId="19">#REF!</definedName>
    <definedName name="тттттттттттт" localSheetId="21">#REF!</definedName>
    <definedName name="тттттттттттт" localSheetId="3">#REF!</definedName>
    <definedName name="тттттттттттт" localSheetId="4">#REF!</definedName>
    <definedName name="тттттттттттт">#REF!</definedName>
    <definedName name="тывоирва" localSheetId="20">#REF!</definedName>
    <definedName name="тывоирва" localSheetId="22">#REF!</definedName>
    <definedName name="тывоирва" localSheetId="19">#REF!</definedName>
    <definedName name="тывоирва" localSheetId="21">#REF!</definedName>
    <definedName name="тывоирва" localSheetId="3">#REF!</definedName>
    <definedName name="тывоирва" localSheetId="4">#REF!</definedName>
    <definedName name="тывоирва">#REF!</definedName>
    <definedName name="тыс" localSheetId="20">{0,"тысяч ";1,"тысяча ";2,"тысячи ";5,"тысяч "}</definedName>
    <definedName name="тыс" localSheetId="22">{0,"тысяч ";1,"тысяча ";2,"тысячи ";5,"тысяч "}</definedName>
    <definedName name="тыс" localSheetId="21">{0,"тысяч ";1,"тысяча ";2,"тысячи ";5,"тысяч "}</definedName>
    <definedName name="тыс" localSheetId="2">{0,"тысяч ";1,"тысяча ";2,"тысячи ";5,"тысяч "}</definedName>
    <definedName name="тыс">{0,"тысяч ";1,"тысяча ";2,"тысячи ";5,"тысяч "}</definedName>
    <definedName name="тьбю" localSheetId="21">#REF!</definedName>
    <definedName name="тьбю" localSheetId="2">#REF!</definedName>
    <definedName name="тьбю">#REF!</definedName>
    <definedName name="тьмтиб" localSheetId="21">#REF!</definedName>
    <definedName name="тьмтиб">#REF!</definedName>
    <definedName name="у" localSheetId="21">#REF!</definedName>
    <definedName name="у">#REF!</definedName>
    <definedName name="У_п_р_" localSheetId="21">[2]мсн!#REF!</definedName>
    <definedName name="У_п_р_" localSheetId="3">[2]мсн!#REF!</definedName>
    <definedName name="У_п_р_" localSheetId="4">[2]мсн!#REF!</definedName>
    <definedName name="У_п_р_">[2]мсн!#REF!</definedName>
    <definedName name="уа" localSheetId="21">#REF!</definedName>
    <definedName name="уа" localSheetId="2">#REF!</definedName>
    <definedName name="уа">#REF!</definedName>
    <definedName name="ук" localSheetId="21">#REF!</definedName>
    <definedName name="ук">#REF!</definedName>
    <definedName name="Укрупненный_норматив_НР_для_расчета_в_текущих_ценах_и_ценах_2001г." localSheetId="20">#REF!</definedName>
    <definedName name="Укрупненный_норматив_НР_для_расчета_в_текущих_ценах_и_ценах_2001г." localSheetId="22">#REF!</definedName>
    <definedName name="Укрупненный_норматив_НР_для_расчета_в_текущих_ценах_и_ценах_2001г." localSheetId="19">#REF!</definedName>
    <definedName name="Укрупненный_норматив_НР_для_расчета_в_текущих_ценах_и_ценах_2001г." localSheetId="21">#REF!</definedName>
    <definedName name="Укрупненный_норматив_НР_для_расчета_в_текущих_ценах_и_ценах_2001г." localSheetId="3">#REF!</definedName>
    <definedName name="Укрупненный_норматив_НР_для_расчета_в_текущих_ценах_и_ценах_2001г." localSheetId="4">#REF!</definedName>
    <definedName name="Укрупненный_норматив_НР_для_расчета_в_текущих_ценах_и_ценах_2001г.">#REF!</definedName>
    <definedName name="Укрупненный_норматив_НР_для_расчета_в_ценах_1984г." localSheetId="20">#REF!</definedName>
    <definedName name="Укрупненный_норматив_НР_для_расчета_в_ценах_1984г." localSheetId="22">#REF!</definedName>
    <definedName name="Укрупненный_норматив_НР_для_расчета_в_ценах_1984г." localSheetId="19">#REF!</definedName>
    <definedName name="Укрупненный_норматив_НР_для_расчета_в_ценах_1984г." localSheetId="21">#REF!</definedName>
    <definedName name="Укрупненный_норматив_НР_для_расчета_в_ценах_1984г." localSheetId="3">#REF!</definedName>
    <definedName name="Укрупненный_норматив_НР_для_расчета_в_ценах_1984г." localSheetId="4">#REF!</definedName>
    <definedName name="Укрупненный_норматив_НР_для_расчета_в_ценах_1984г.">#REF!</definedName>
    <definedName name="Укрупненный_норматив_СП_для_расчета_в_текущих_ценах_и_ценах_2001г." localSheetId="20">#REF!</definedName>
    <definedName name="Укрупненный_норматив_СП_для_расчета_в_текущих_ценах_и_ценах_2001г." localSheetId="22">#REF!</definedName>
    <definedName name="Укрупненный_норматив_СП_для_расчета_в_текущих_ценах_и_ценах_2001г." localSheetId="19">#REF!</definedName>
    <definedName name="Укрупненный_норматив_СП_для_расчета_в_текущих_ценах_и_ценах_2001г." localSheetId="21">#REF!</definedName>
    <definedName name="Укрупненный_норматив_СП_для_расчета_в_текущих_ценах_и_ценах_2001г." localSheetId="3">#REF!</definedName>
    <definedName name="Укрупненный_норматив_СП_для_расчета_в_текущих_ценах_и_ценах_2001г." localSheetId="4">#REF!</definedName>
    <definedName name="Укрупненный_норматив_СП_для_расчета_в_текущих_ценах_и_ценах_2001г.">#REF!</definedName>
    <definedName name="Укрупненный_норматив_СП_для_расчета_в_ценах_1984г." localSheetId="20">#REF!</definedName>
    <definedName name="Укрупненный_норматив_СП_для_расчета_в_ценах_1984г." localSheetId="22">#REF!</definedName>
    <definedName name="Укрупненный_норматив_СП_для_расчета_в_ценах_1984г." localSheetId="19">#REF!</definedName>
    <definedName name="Укрупненный_норматив_СП_для_расчета_в_ценах_1984г." localSheetId="21">#REF!</definedName>
    <definedName name="Укрупненный_норматив_СП_для_расчета_в_ценах_1984г." localSheetId="3">#REF!</definedName>
    <definedName name="Укрупненный_норматив_СП_для_расчета_в_ценах_1984г." localSheetId="4">#REF!</definedName>
    <definedName name="Укрупненный_норматив_СП_для_расчета_в_ценах_1984г.">#REF!</definedName>
    <definedName name="упр" localSheetId="21">[2]мсн!#REF!</definedName>
    <definedName name="упр" localSheetId="3">[2]мсн!#REF!</definedName>
    <definedName name="упр" localSheetId="4">[2]мсн!#REF!</definedName>
    <definedName name="упр">[2]мсн!#REF!</definedName>
    <definedName name="УРС" localSheetId="21">[19]Таблица!#REF!</definedName>
    <definedName name="УРС" localSheetId="3">[19]Таблица!#REF!</definedName>
    <definedName name="УРС" localSheetId="4">[19]Таблица!#REF!</definedName>
    <definedName name="УРС">[19]Таблица!#REF!</definedName>
    <definedName name="Условия_ВЛ">[19]Таблица!$O$13:$O$17</definedName>
    <definedName name="Условия_КЛ">[19]Таблица!$P$15</definedName>
    <definedName name="уу">'[29]СметаСводная Рыб'!$C$13</definedName>
    <definedName name="уууу" localSheetId="20">[2]мсн!#REF!</definedName>
    <definedName name="уууу" localSheetId="22">[2]мсн!#REF!</definedName>
    <definedName name="уууу" localSheetId="19">[2]мсн!#REF!</definedName>
    <definedName name="уууу" localSheetId="21">[2]мсн!#REF!</definedName>
    <definedName name="уууу" localSheetId="2">[2]мсн!#REF!</definedName>
    <definedName name="уууу" localSheetId="3">[2]мсн!#REF!</definedName>
    <definedName name="уууу" localSheetId="4">[2]мсн!#REF!</definedName>
    <definedName name="уууу">[2]мсн!#REF!</definedName>
    <definedName name="ууууу" localSheetId="20">[2]мсн!#REF!</definedName>
    <definedName name="ууууу" localSheetId="22">[2]мсн!#REF!</definedName>
    <definedName name="ууууу" localSheetId="19">[2]мсн!#REF!</definedName>
    <definedName name="ууууу" localSheetId="21">[2]мсн!#REF!</definedName>
    <definedName name="ууууу" localSheetId="3">[2]мсн!#REF!</definedName>
    <definedName name="ууууу" localSheetId="4">[2]мсн!#REF!</definedName>
    <definedName name="ууууу">[2]мсн!#REF!</definedName>
    <definedName name="ууууууууууу" localSheetId="20">#REF!</definedName>
    <definedName name="ууууууууууу" localSheetId="22">#REF!</definedName>
    <definedName name="ууууууууууу" localSheetId="19">#REF!</definedName>
    <definedName name="ууууууууууу" localSheetId="21">#REF!</definedName>
    <definedName name="ууууууууууу" localSheetId="3">#REF!</definedName>
    <definedName name="ууууууууууу" localSheetId="4">#REF!</definedName>
    <definedName name="ууууууууууу">#REF!</definedName>
    <definedName name="уцуц" localSheetId="21">#REF!</definedName>
    <definedName name="уцуц">#REF!</definedName>
    <definedName name="Участок" localSheetId="21">#REF!</definedName>
    <definedName name="Участок">#REF!</definedName>
    <definedName name="ф" localSheetId="21">#REF!</definedName>
    <definedName name="ф">#REF!</definedName>
    <definedName name="Ф_" localSheetId="20">#REF!</definedName>
    <definedName name="Ф_" localSheetId="22">#REF!</definedName>
    <definedName name="Ф_" localSheetId="19">#REF!</definedName>
    <definedName name="Ф_" localSheetId="21">#REF!</definedName>
    <definedName name="Ф_" localSheetId="3">#REF!</definedName>
    <definedName name="Ф_" localSheetId="4">#REF!</definedName>
    <definedName name="Ф_">#REF!</definedName>
    <definedName name="ф1" localSheetId="21">#REF!</definedName>
    <definedName name="ф1">#REF!</definedName>
    <definedName name="фед">'[17]свод 2'!$C$10</definedName>
    <definedName name="фер17">' ССР КЛ 10'!#REF!</definedName>
    <definedName name="финансирование" localSheetId="20">#REF!</definedName>
    <definedName name="финансирование" localSheetId="22">#REF!</definedName>
    <definedName name="финансирование" localSheetId="19">#REF!</definedName>
    <definedName name="финансирование" localSheetId="21">#REF!</definedName>
    <definedName name="финансирование" localSheetId="3">#REF!</definedName>
    <definedName name="финансирование" localSheetId="4">#REF!</definedName>
    <definedName name="финансирование">#REF!</definedName>
    <definedName name="ффф" localSheetId="20">#REF!</definedName>
    <definedName name="ффф" localSheetId="22">#REF!</definedName>
    <definedName name="ффф" localSheetId="19">#REF!</definedName>
    <definedName name="ффф" localSheetId="21">#REF!</definedName>
    <definedName name="ффф" localSheetId="3">#REF!</definedName>
    <definedName name="ффф" localSheetId="4">#REF!</definedName>
    <definedName name="ффф">#REF!</definedName>
    <definedName name="фффф" localSheetId="20">#REF!</definedName>
    <definedName name="фффф" localSheetId="22">#REF!</definedName>
    <definedName name="фффф" localSheetId="19">#REF!</definedName>
    <definedName name="фффф" localSheetId="21">#REF!</definedName>
    <definedName name="фффф" localSheetId="3">#REF!</definedName>
    <definedName name="фффф" localSheetId="4">#REF!</definedName>
    <definedName name="фффф">#REF!</definedName>
    <definedName name="ффыв" localSheetId="21">#REF!</definedName>
    <definedName name="ффыв">#REF!</definedName>
    <definedName name="фыв" localSheetId="21">#REF!</definedName>
    <definedName name="фыв">#REF!</definedName>
    <definedName name="х" localSheetId="21">[3]Обновление!#REF!</definedName>
    <definedName name="х">[3]Обновление!#REF!</definedName>
    <definedName name="хххх" localSheetId="20">#REF!</definedName>
    <definedName name="хххх" localSheetId="22">#REF!</definedName>
    <definedName name="хххх" localSheetId="19">#REF!</definedName>
    <definedName name="хххх" localSheetId="21">#REF!</definedName>
    <definedName name="хххх" localSheetId="3">#REF!</definedName>
    <definedName name="хххх" localSheetId="4">#REF!</definedName>
    <definedName name="хххх">#REF!</definedName>
    <definedName name="хххххх" localSheetId="20">#REF!</definedName>
    <definedName name="хххххх" localSheetId="22">#REF!</definedName>
    <definedName name="хххххх" localSheetId="19">#REF!</definedName>
    <definedName name="хххххх" localSheetId="21">#REF!</definedName>
    <definedName name="хххххх" localSheetId="3">#REF!</definedName>
    <definedName name="хххххх" localSheetId="4">#REF!</definedName>
    <definedName name="хххххх">#REF!</definedName>
    <definedName name="цена">#N/A</definedName>
    <definedName name="цена___0" localSheetId="21">#REF!</definedName>
    <definedName name="цена___0" localSheetId="2">#REF!</definedName>
    <definedName name="цена___0">#REF!</definedName>
    <definedName name="цена___0___0" localSheetId="21">#REF!</definedName>
    <definedName name="цена___0___0">#REF!</definedName>
    <definedName name="цена___0___0___0" localSheetId="21">#REF!</definedName>
    <definedName name="цена___0___0___0">#REF!</definedName>
    <definedName name="цена___0___0___0___0" localSheetId="21">#REF!</definedName>
    <definedName name="цена___0___0___0___0">#REF!</definedName>
    <definedName name="цена___0___0___0___0___0" localSheetId="21">#REF!</definedName>
    <definedName name="цена___0___0___0___0___0">#REF!</definedName>
    <definedName name="цена___0___0___0___1" localSheetId="21">#REF!</definedName>
    <definedName name="цена___0___0___0___1">#REF!</definedName>
    <definedName name="цена___0___0___0___3" localSheetId="21">#REF!</definedName>
    <definedName name="цена___0___0___0___3">#REF!</definedName>
    <definedName name="цена___0___0___0___5" localSheetId="21">#REF!</definedName>
    <definedName name="цена___0___0___0___5">#REF!</definedName>
    <definedName name="цена___0___0___0_1" localSheetId="21">#REF!</definedName>
    <definedName name="цена___0___0___0_1">#REF!</definedName>
    <definedName name="цена___0___0___0_5" localSheetId="21">#REF!</definedName>
    <definedName name="цена___0___0___0_5">#REF!</definedName>
    <definedName name="цена___0___0___1" localSheetId="21">#REF!</definedName>
    <definedName name="цена___0___0___1">#REF!</definedName>
    <definedName name="цена___0___0___2" localSheetId="21">#REF!</definedName>
    <definedName name="цена___0___0___2">#REF!</definedName>
    <definedName name="цена___0___0___3" localSheetId="21">#REF!</definedName>
    <definedName name="цена___0___0___3">#REF!</definedName>
    <definedName name="цена___0___0___3___0" localSheetId="21">#REF!</definedName>
    <definedName name="цена___0___0___3___0">#REF!</definedName>
    <definedName name="цена___0___0___4" localSheetId="21">#REF!</definedName>
    <definedName name="цена___0___0___4">#REF!</definedName>
    <definedName name="цена___0___0___5" localSheetId="21">#REF!</definedName>
    <definedName name="цена___0___0___5">#REF!</definedName>
    <definedName name="цена___0___0___6" localSheetId="21">#REF!</definedName>
    <definedName name="цена___0___0___6">#REF!</definedName>
    <definedName name="цена___0___0___7" localSheetId="21">#REF!</definedName>
    <definedName name="цена___0___0___7">#REF!</definedName>
    <definedName name="цена___0___0___8" localSheetId="21">#REF!</definedName>
    <definedName name="цена___0___0___8">#REF!</definedName>
    <definedName name="цена___0___0___9" localSheetId="21">#REF!</definedName>
    <definedName name="цена___0___0___9">#REF!</definedName>
    <definedName name="цена___0___0_1" localSheetId="21">#REF!</definedName>
    <definedName name="цена___0___0_1">#REF!</definedName>
    <definedName name="цена___0___0_3" localSheetId="21">#REF!</definedName>
    <definedName name="цена___0___0_3">#REF!</definedName>
    <definedName name="цена___0___0_5" localSheetId="21">#REF!</definedName>
    <definedName name="цена___0___0_5">#REF!</definedName>
    <definedName name="цена___0___1" localSheetId="21">#REF!</definedName>
    <definedName name="цена___0___1">#REF!</definedName>
    <definedName name="цена___0___1___0" localSheetId="21">#REF!</definedName>
    <definedName name="цена___0___1___0">#REF!</definedName>
    <definedName name="цена___0___10" localSheetId="21">#REF!</definedName>
    <definedName name="цена___0___10">#REF!</definedName>
    <definedName name="цена___0___12" localSheetId="21">#REF!</definedName>
    <definedName name="цена___0___12">#REF!</definedName>
    <definedName name="цена___0___2" localSheetId="21">#REF!</definedName>
    <definedName name="цена___0___2">#REF!</definedName>
    <definedName name="цена___0___2___0" localSheetId="21">#REF!</definedName>
    <definedName name="цена___0___2___0">#REF!</definedName>
    <definedName name="цена___0___2___0___0" localSheetId="21">#REF!</definedName>
    <definedName name="цена___0___2___0___0">#REF!</definedName>
    <definedName name="цена___0___2___5" localSheetId="21">#REF!</definedName>
    <definedName name="цена___0___2___5">#REF!</definedName>
    <definedName name="цена___0___2_1" localSheetId="21">#REF!</definedName>
    <definedName name="цена___0___2_1">#REF!</definedName>
    <definedName name="цена___0___2_3" localSheetId="21">#REF!</definedName>
    <definedName name="цена___0___2_3">#REF!</definedName>
    <definedName name="цена___0___2_5" localSheetId="21">#REF!</definedName>
    <definedName name="цена___0___2_5">#REF!</definedName>
    <definedName name="цена___0___3" localSheetId="21">#REF!</definedName>
    <definedName name="цена___0___3">#REF!</definedName>
    <definedName name="цена___0___3___0" localSheetId="21">#REF!</definedName>
    <definedName name="цена___0___3___0">#REF!</definedName>
    <definedName name="цена___0___3___3" localSheetId="21">#REF!</definedName>
    <definedName name="цена___0___3___3">#REF!</definedName>
    <definedName name="цена___0___3___5" localSheetId="21">#REF!</definedName>
    <definedName name="цена___0___3___5">#REF!</definedName>
    <definedName name="цена___0___3_1" localSheetId="21">#REF!</definedName>
    <definedName name="цена___0___3_1">#REF!</definedName>
    <definedName name="цена___0___3_5" localSheetId="21">#REF!</definedName>
    <definedName name="цена___0___3_5">#REF!</definedName>
    <definedName name="цена___0___4" localSheetId="21">#REF!</definedName>
    <definedName name="цена___0___4">#REF!</definedName>
    <definedName name="цена___0___4___0" localSheetId="21">#REF!</definedName>
    <definedName name="цена___0___4___0">#REF!</definedName>
    <definedName name="цена___0___4___5" localSheetId="21">#REF!</definedName>
    <definedName name="цена___0___4___5">#REF!</definedName>
    <definedName name="цена___0___4_1" localSheetId="21">#REF!</definedName>
    <definedName name="цена___0___4_1">#REF!</definedName>
    <definedName name="цена___0___4_3" localSheetId="21">#REF!</definedName>
    <definedName name="цена___0___4_3">#REF!</definedName>
    <definedName name="цена___0___4_5" localSheetId="21">#REF!</definedName>
    <definedName name="цена___0___4_5">#REF!</definedName>
    <definedName name="цена___0___5" localSheetId="21">#REF!</definedName>
    <definedName name="цена___0___5">#REF!</definedName>
    <definedName name="цена___0___5___0" localSheetId="21">#REF!</definedName>
    <definedName name="цена___0___5___0">#REF!</definedName>
    <definedName name="цена___0___6" localSheetId="21">#REF!</definedName>
    <definedName name="цена___0___6">#REF!</definedName>
    <definedName name="цена___0___6___0" localSheetId="21">#REF!</definedName>
    <definedName name="цена___0___6___0">#REF!</definedName>
    <definedName name="цена___0___7" localSheetId="21">#REF!</definedName>
    <definedName name="цена___0___7">#REF!</definedName>
    <definedName name="цена___0___8" localSheetId="21">#REF!</definedName>
    <definedName name="цена___0___8">#REF!</definedName>
    <definedName name="цена___0___8___0" localSheetId="21">#REF!</definedName>
    <definedName name="цена___0___8___0">#REF!</definedName>
    <definedName name="цена___0___9">"$#ССЫЛ!.$L$1:$L$32000"</definedName>
    <definedName name="цена___0_1" localSheetId="21">#REF!</definedName>
    <definedName name="цена___0_1" localSheetId="2">#REF!</definedName>
    <definedName name="цена___0_1">#REF!</definedName>
    <definedName name="цена___0_3" localSheetId="21">#REF!</definedName>
    <definedName name="цена___0_3">#REF!</definedName>
    <definedName name="цена___0_5" localSheetId="21">#REF!</definedName>
    <definedName name="цена___0_5">#REF!</definedName>
    <definedName name="цена___1" localSheetId="21">#REF!</definedName>
    <definedName name="цена___1">#REF!</definedName>
    <definedName name="цена___1___0" localSheetId="21">#REF!</definedName>
    <definedName name="цена___1___0">#REF!</definedName>
    <definedName name="цена___1___0___0" localSheetId="21">#REF!</definedName>
    <definedName name="цена___1___0___0">#REF!</definedName>
    <definedName name="цена___1___1" localSheetId="21">#REF!</definedName>
    <definedName name="цена___1___1">#REF!</definedName>
    <definedName name="цена___1___5" localSheetId="21">#REF!</definedName>
    <definedName name="цена___1___5">#REF!</definedName>
    <definedName name="цена___1_1" localSheetId="21">#REF!</definedName>
    <definedName name="цена___1_1">#REF!</definedName>
    <definedName name="цена___1_3" localSheetId="21">#REF!</definedName>
    <definedName name="цена___1_3">#REF!</definedName>
    <definedName name="цена___1_5" localSheetId="21">#REF!</definedName>
    <definedName name="цена___1_5">#REF!</definedName>
    <definedName name="цена___10" localSheetId="21">#REF!</definedName>
    <definedName name="цена___10">#REF!</definedName>
    <definedName name="цена___10___0">NA()</definedName>
    <definedName name="цена___10___0___0" localSheetId="21">#REF!</definedName>
    <definedName name="цена___10___0___0" localSheetId="2">#REF!</definedName>
    <definedName name="цена___10___0___0">#REF!</definedName>
    <definedName name="цена___10___0___0___0" localSheetId="21">#REF!</definedName>
    <definedName name="цена___10___0___0___0">#REF!</definedName>
    <definedName name="цена___10___0___1">NA()</definedName>
    <definedName name="цена___10___0___5">NA()</definedName>
    <definedName name="цена___10___0_1">NA()</definedName>
    <definedName name="цена___10___0_3">NA()</definedName>
    <definedName name="цена___10___0_5">NA()</definedName>
    <definedName name="цена___10___1" localSheetId="21">#REF!</definedName>
    <definedName name="цена___10___1" localSheetId="2">#REF!</definedName>
    <definedName name="цена___10___1">#REF!</definedName>
    <definedName name="цена___10___10" localSheetId="21">#REF!</definedName>
    <definedName name="цена___10___10">#REF!</definedName>
    <definedName name="цена___10___12" localSheetId="21">#REF!</definedName>
    <definedName name="цена___10___12">#REF!</definedName>
    <definedName name="цена___10___2">NA()</definedName>
    <definedName name="цена___10___4">NA()</definedName>
    <definedName name="цена___10___5" localSheetId="21">#REF!</definedName>
    <definedName name="цена___10___5" localSheetId="2">#REF!</definedName>
    <definedName name="цена___10___5">#REF!</definedName>
    <definedName name="цена___10___6">NA()</definedName>
    <definedName name="цена___10___6___0">NA()</definedName>
    <definedName name="цена___10___8">NA()</definedName>
    <definedName name="цена___10___8___0">NA()</definedName>
    <definedName name="цена___10___9">"$#ССЫЛ!.$L$1:$L$32000"</definedName>
    <definedName name="цена___10_1">NA()</definedName>
    <definedName name="цена___10_3" localSheetId="21">#REF!</definedName>
    <definedName name="цена___10_3" localSheetId="2">#REF!</definedName>
    <definedName name="цена___10_3">#REF!</definedName>
    <definedName name="цена___10_5" localSheetId="21">#REF!</definedName>
    <definedName name="цена___10_5">#REF!</definedName>
    <definedName name="цена___11" localSheetId="21">#REF!</definedName>
    <definedName name="цена___11">#REF!</definedName>
    <definedName name="цена___11___0">NA()</definedName>
    <definedName name="цена___11___10" localSheetId="21">#REF!</definedName>
    <definedName name="цена___11___10" localSheetId="2">#REF!</definedName>
    <definedName name="цена___11___10">#REF!</definedName>
    <definedName name="цена___11___2" localSheetId="21">#REF!</definedName>
    <definedName name="цена___11___2">#REF!</definedName>
    <definedName name="цена___11___4" localSheetId="21">#REF!</definedName>
    <definedName name="цена___11___4">#REF!</definedName>
    <definedName name="цена___11___6" localSheetId="21">#REF!</definedName>
    <definedName name="цена___11___6">#REF!</definedName>
    <definedName name="цена___11___8" localSheetId="21">#REF!</definedName>
    <definedName name="цена___11___8">#REF!</definedName>
    <definedName name="цена___12">NA()</definedName>
    <definedName name="цена___2" localSheetId="21">#REF!</definedName>
    <definedName name="цена___2" localSheetId="2">#REF!</definedName>
    <definedName name="цена___2">#REF!</definedName>
    <definedName name="цена___2___0" localSheetId="21">#REF!</definedName>
    <definedName name="цена___2___0">#REF!</definedName>
    <definedName name="цена___2___0___0" localSheetId="21">#REF!</definedName>
    <definedName name="цена___2___0___0">#REF!</definedName>
    <definedName name="цена___2___0___0___0" localSheetId="21">#REF!</definedName>
    <definedName name="цена___2___0___0___0">#REF!</definedName>
    <definedName name="цена___2___0___0___0___0" localSheetId="21">#REF!</definedName>
    <definedName name="цена___2___0___0___0___0">#REF!</definedName>
    <definedName name="цена___2___0___0___1" localSheetId="21">#REF!</definedName>
    <definedName name="цена___2___0___0___1">#REF!</definedName>
    <definedName name="цена___2___0___0___3" localSheetId="21">#REF!</definedName>
    <definedName name="цена___2___0___0___3">#REF!</definedName>
    <definedName name="цена___2___0___0___5" localSheetId="21">#REF!</definedName>
    <definedName name="цена___2___0___0___5">#REF!</definedName>
    <definedName name="цена___2___0___0_1" localSheetId="21">#REF!</definedName>
    <definedName name="цена___2___0___0_1">#REF!</definedName>
    <definedName name="цена___2___0___0_5" localSheetId="21">#REF!</definedName>
    <definedName name="цена___2___0___0_5">#REF!</definedName>
    <definedName name="цена___2___0___1" localSheetId="21">#REF!</definedName>
    <definedName name="цена___2___0___1">#REF!</definedName>
    <definedName name="цена___2___0___3" localSheetId="21">#REF!</definedName>
    <definedName name="цена___2___0___3">#REF!</definedName>
    <definedName name="цена___2___0___5" localSheetId="21">#REF!</definedName>
    <definedName name="цена___2___0___5">#REF!</definedName>
    <definedName name="цена___2___0___6" localSheetId="21">#REF!</definedName>
    <definedName name="цена___2___0___6">#REF!</definedName>
    <definedName name="цена___2___0___7" localSheetId="21">#REF!</definedName>
    <definedName name="цена___2___0___7">#REF!</definedName>
    <definedName name="цена___2___0___8" localSheetId="21">#REF!</definedName>
    <definedName name="цена___2___0___8">#REF!</definedName>
    <definedName name="цена___2___0___9" localSheetId="21">#REF!</definedName>
    <definedName name="цена___2___0___9">#REF!</definedName>
    <definedName name="цена___2___0_1" localSheetId="21">#REF!</definedName>
    <definedName name="цена___2___0_1">#REF!</definedName>
    <definedName name="цена___2___0_3" localSheetId="21">#REF!</definedName>
    <definedName name="цена___2___0_3">#REF!</definedName>
    <definedName name="цена___2___0_5" localSheetId="21">#REF!</definedName>
    <definedName name="цена___2___0_5">#REF!</definedName>
    <definedName name="цена___2___1" localSheetId="21">#REF!</definedName>
    <definedName name="цена___2___1">#REF!</definedName>
    <definedName name="цена___2___1___0" localSheetId="21">#REF!</definedName>
    <definedName name="цена___2___1___0">#REF!</definedName>
    <definedName name="цена___2___10" localSheetId="21">#REF!</definedName>
    <definedName name="цена___2___10">#REF!</definedName>
    <definedName name="цена___2___12" localSheetId="21">#REF!</definedName>
    <definedName name="цена___2___12">#REF!</definedName>
    <definedName name="цена___2___2" localSheetId="21">#REF!</definedName>
    <definedName name="цена___2___2">#REF!</definedName>
    <definedName name="цена___2___3" localSheetId="21">#REF!</definedName>
    <definedName name="цена___2___3">#REF!</definedName>
    <definedName name="цена___2___4" localSheetId="21">#REF!</definedName>
    <definedName name="цена___2___4">#REF!</definedName>
    <definedName name="цена___2___4___0" localSheetId="21">#REF!</definedName>
    <definedName name="цена___2___4___0">#REF!</definedName>
    <definedName name="цена___2___4___5" localSheetId="21">#REF!</definedName>
    <definedName name="цена___2___4___5">#REF!</definedName>
    <definedName name="цена___2___4_1" localSheetId="21">#REF!</definedName>
    <definedName name="цена___2___4_1">#REF!</definedName>
    <definedName name="цена___2___4_3" localSheetId="21">#REF!</definedName>
    <definedName name="цена___2___4_3">#REF!</definedName>
    <definedName name="цена___2___4_5" localSheetId="21">#REF!</definedName>
    <definedName name="цена___2___4_5">#REF!</definedName>
    <definedName name="цена___2___5" localSheetId="21">#REF!</definedName>
    <definedName name="цена___2___5">#REF!</definedName>
    <definedName name="цена___2___6" localSheetId="21">#REF!</definedName>
    <definedName name="цена___2___6">#REF!</definedName>
    <definedName name="цена___2___6___0" localSheetId="21">#REF!</definedName>
    <definedName name="цена___2___6___0">#REF!</definedName>
    <definedName name="цена___2___7" localSheetId="21">#REF!</definedName>
    <definedName name="цена___2___7">#REF!</definedName>
    <definedName name="цена___2___8" localSheetId="21">#REF!</definedName>
    <definedName name="цена___2___8">#REF!</definedName>
    <definedName name="цена___2___8___0" localSheetId="21">#REF!</definedName>
    <definedName name="цена___2___8___0">#REF!</definedName>
    <definedName name="цена___2___9">"$#ССЫЛ!.$L$1:$L$32000"</definedName>
    <definedName name="цена___2_1" localSheetId="21">#REF!</definedName>
    <definedName name="цена___2_1" localSheetId="2">#REF!</definedName>
    <definedName name="цена___2_1">#REF!</definedName>
    <definedName name="цена___2_3" localSheetId="21">#REF!</definedName>
    <definedName name="цена___2_3">#REF!</definedName>
    <definedName name="цена___2_5" localSheetId="21">#REF!</definedName>
    <definedName name="цена___2_5">#REF!</definedName>
    <definedName name="цена___3" localSheetId="21">#REF!</definedName>
    <definedName name="цена___3">#REF!</definedName>
    <definedName name="цена___3___0">NA()</definedName>
    <definedName name="цена___3___0___0">NA()</definedName>
    <definedName name="цена___3___0___0___0">NA()</definedName>
    <definedName name="цена___3___0___1">NA()</definedName>
    <definedName name="цена___3___0___3">NA()</definedName>
    <definedName name="цена___3___0___5" localSheetId="21">#REF!</definedName>
    <definedName name="цена___3___0___5" localSheetId="2">#REF!</definedName>
    <definedName name="цена___3___0___5">#REF!</definedName>
    <definedName name="цена___3___0_1">NA()</definedName>
    <definedName name="цена___3___0_3" localSheetId="21">#REF!</definedName>
    <definedName name="цена___3___0_3" localSheetId="2">#REF!</definedName>
    <definedName name="цена___3___0_3">#REF!</definedName>
    <definedName name="цена___3___0_5" localSheetId="21">#REF!</definedName>
    <definedName name="цена___3___0_5">#REF!</definedName>
    <definedName name="цена___3___1" localSheetId="21">#REF!</definedName>
    <definedName name="цена___3___1">#REF!</definedName>
    <definedName name="цена___3___10" localSheetId="21">#REF!</definedName>
    <definedName name="цена___3___10">#REF!</definedName>
    <definedName name="цена___3___2" localSheetId="21">#REF!</definedName>
    <definedName name="цена___3___2">#REF!</definedName>
    <definedName name="цена___3___3" localSheetId="21">#REF!</definedName>
    <definedName name="цена___3___3">#REF!</definedName>
    <definedName name="цена___3___4" localSheetId="21">#REF!</definedName>
    <definedName name="цена___3___4">#REF!</definedName>
    <definedName name="цена___3___4___0" localSheetId="21">#REF!</definedName>
    <definedName name="цена___3___4___0">#REF!</definedName>
    <definedName name="цена___3___5" localSheetId="21">#REF!</definedName>
    <definedName name="цена___3___5">#REF!</definedName>
    <definedName name="цена___3___6" localSheetId="21">#REF!</definedName>
    <definedName name="цена___3___6">#REF!</definedName>
    <definedName name="цена___3___8" localSheetId="21">#REF!</definedName>
    <definedName name="цена___3___8">#REF!</definedName>
    <definedName name="цена___3___8___0" localSheetId="21">#REF!</definedName>
    <definedName name="цена___3___8___0">#REF!</definedName>
    <definedName name="цена___3___9" localSheetId="21">#REF!</definedName>
    <definedName name="цена___3___9">#REF!</definedName>
    <definedName name="цена___3_1" localSheetId="21">#REF!</definedName>
    <definedName name="цена___3_1">#REF!</definedName>
    <definedName name="цена___3_3">NA()</definedName>
    <definedName name="цена___3_5" localSheetId="21">#REF!</definedName>
    <definedName name="цена___3_5" localSheetId="2">#REF!</definedName>
    <definedName name="цена___3_5">#REF!</definedName>
    <definedName name="цена___4">NA()</definedName>
    <definedName name="цена___4___0" localSheetId="21">#REF!</definedName>
    <definedName name="цена___4___0" localSheetId="2">#REF!</definedName>
    <definedName name="цена___4___0">#REF!</definedName>
    <definedName name="цена___4___0___0" localSheetId="21">#REF!</definedName>
    <definedName name="цена___4___0___0">#REF!</definedName>
    <definedName name="цена___4___0___0___0" localSheetId="21">#REF!</definedName>
    <definedName name="цена___4___0___0___0">#REF!</definedName>
    <definedName name="цена___4___0___0___0___0" localSheetId="21">#REF!</definedName>
    <definedName name="цена___4___0___0___0___0">#REF!</definedName>
    <definedName name="цена___4___0___0___1" localSheetId="21">#REF!</definedName>
    <definedName name="цена___4___0___0___1">#REF!</definedName>
    <definedName name="цена___4___0___0___3" localSheetId="21">#REF!</definedName>
    <definedName name="цена___4___0___0___3">#REF!</definedName>
    <definedName name="цена___4___0___0___5" localSheetId="21">#REF!</definedName>
    <definedName name="цена___4___0___0___5">#REF!</definedName>
    <definedName name="цена___4___0___0_1" localSheetId="21">#REF!</definedName>
    <definedName name="цена___4___0___0_1">#REF!</definedName>
    <definedName name="цена___4___0___0_5" localSheetId="21">#REF!</definedName>
    <definedName name="цена___4___0___0_5">#REF!</definedName>
    <definedName name="цена___4___0___1" localSheetId="21">#REF!</definedName>
    <definedName name="цена___4___0___1">#REF!</definedName>
    <definedName name="цена___4___0___3" localSheetId="21">#REF!</definedName>
    <definedName name="цена___4___0___3">#REF!</definedName>
    <definedName name="цена___4___0___5">NA()</definedName>
    <definedName name="цена___4___0___6">NA()</definedName>
    <definedName name="цена___4___0___7">NA()</definedName>
    <definedName name="цена___4___0___8">NA()</definedName>
    <definedName name="цена___4___0___9">NA()</definedName>
    <definedName name="цена___4___0_1" localSheetId="21">#REF!</definedName>
    <definedName name="цена___4___0_1" localSheetId="2">#REF!</definedName>
    <definedName name="цена___4___0_1">#REF!</definedName>
    <definedName name="цена___4___0_3" localSheetId="21">#REF!</definedName>
    <definedName name="цена___4___0_3">#REF!</definedName>
    <definedName name="цена___4___0_5">NA()</definedName>
    <definedName name="цена___4___1" localSheetId="21">#REF!</definedName>
    <definedName name="цена___4___1" localSheetId="2">#REF!</definedName>
    <definedName name="цена___4___1">#REF!</definedName>
    <definedName name="цена___4___10" localSheetId="21">#REF!</definedName>
    <definedName name="цена___4___10">#REF!</definedName>
    <definedName name="цена___4___12" localSheetId="21">#REF!</definedName>
    <definedName name="цена___4___12">#REF!</definedName>
    <definedName name="цена___4___2" localSheetId="21">#REF!</definedName>
    <definedName name="цена___4___2">#REF!</definedName>
    <definedName name="цена___4___3" localSheetId="21">#REF!</definedName>
    <definedName name="цена___4___3">#REF!</definedName>
    <definedName name="цена___4___3___0" localSheetId="21">#REF!</definedName>
    <definedName name="цена___4___3___0">#REF!</definedName>
    <definedName name="цена___4___4" localSheetId="21">#REF!</definedName>
    <definedName name="цена___4___4">#REF!</definedName>
    <definedName name="цена___4___5" localSheetId="21">#REF!</definedName>
    <definedName name="цена___4___5">#REF!</definedName>
    <definedName name="цена___4___6" localSheetId="21">#REF!</definedName>
    <definedName name="цена___4___6">#REF!</definedName>
    <definedName name="цена___4___6___0" localSheetId="21">#REF!</definedName>
    <definedName name="цена___4___6___0">#REF!</definedName>
    <definedName name="цена___4___7" localSheetId="21">#REF!</definedName>
    <definedName name="цена___4___7">#REF!</definedName>
    <definedName name="цена___4___8" localSheetId="21">#REF!</definedName>
    <definedName name="цена___4___8">#REF!</definedName>
    <definedName name="цена___4___8___0" localSheetId="21">#REF!</definedName>
    <definedName name="цена___4___8___0">#REF!</definedName>
    <definedName name="цена___4___9">"$#ССЫЛ!.$L$1:$L$32000"</definedName>
    <definedName name="цена___4_1" localSheetId="21">#REF!</definedName>
    <definedName name="цена___4_1" localSheetId="2">#REF!</definedName>
    <definedName name="цена___4_1">#REF!</definedName>
    <definedName name="цена___4_3" localSheetId="21">#REF!</definedName>
    <definedName name="цена___4_3">#REF!</definedName>
    <definedName name="цена___4_5" localSheetId="21">#REF!</definedName>
    <definedName name="цена___4_5">#REF!</definedName>
    <definedName name="цена___5">NA()</definedName>
    <definedName name="цена___5___0" localSheetId="21">#REF!</definedName>
    <definedName name="цена___5___0" localSheetId="2">#REF!</definedName>
    <definedName name="цена___5___0">#REF!</definedName>
    <definedName name="цена___5___0___0" localSheetId="21">#REF!</definedName>
    <definedName name="цена___5___0___0">#REF!</definedName>
    <definedName name="цена___5___0___0___0" localSheetId="21">#REF!</definedName>
    <definedName name="цена___5___0___0___0">#REF!</definedName>
    <definedName name="цена___5___0___0___0___0" localSheetId="21">#REF!</definedName>
    <definedName name="цена___5___0___0___0___0">#REF!</definedName>
    <definedName name="цена___5___0___1" localSheetId="21">#REF!</definedName>
    <definedName name="цена___5___0___1">#REF!</definedName>
    <definedName name="цена___5___0___5" localSheetId="21">#REF!</definedName>
    <definedName name="цена___5___0___5">#REF!</definedName>
    <definedName name="цена___5___0_1" localSheetId="21">#REF!</definedName>
    <definedName name="цена___5___0_1">#REF!</definedName>
    <definedName name="цена___5___0_3" localSheetId="21">#REF!</definedName>
    <definedName name="цена___5___0_3">#REF!</definedName>
    <definedName name="цена___5___0_5" localSheetId="21">#REF!</definedName>
    <definedName name="цена___5___0_5">#REF!</definedName>
    <definedName name="цена___5___1" localSheetId="21">#REF!</definedName>
    <definedName name="цена___5___1">#REF!</definedName>
    <definedName name="цена___5___3">NA()</definedName>
    <definedName name="цена___5___5">NA()</definedName>
    <definedName name="цена___5_1" localSheetId="21">#REF!</definedName>
    <definedName name="цена___5_1" localSheetId="2">#REF!</definedName>
    <definedName name="цена___5_1">#REF!</definedName>
    <definedName name="цена___5_3">NA()</definedName>
    <definedName name="цена___5_5">NA()</definedName>
    <definedName name="цена___6" localSheetId="21">#REF!</definedName>
    <definedName name="цена___6" localSheetId="2">#REF!</definedName>
    <definedName name="цена___6">#REF!</definedName>
    <definedName name="цена___6___0" localSheetId="21">#REF!</definedName>
    <definedName name="цена___6___0">#REF!</definedName>
    <definedName name="цена___6___0___0" localSheetId="21">#REF!</definedName>
    <definedName name="цена___6___0___0">#REF!</definedName>
    <definedName name="цена___6___0___0___0" localSheetId="21">#REF!</definedName>
    <definedName name="цена___6___0___0___0">#REF!</definedName>
    <definedName name="цена___6___0___0___0___0" localSheetId="21">#REF!</definedName>
    <definedName name="цена___6___0___0___0___0">#REF!</definedName>
    <definedName name="цена___6___0___1" localSheetId="21">#REF!</definedName>
    <definedName name="цена___6___0___1">#REF!</definedName>
    <definedName name="цена___6___0___3" localSheetId="21">#REF!</definedName>
    <definedName name="цена___6___0___3">#REF!</definedName>
    <definedName name="цена___6___0___5" localSheetId="21">#REF!</definedName>
    <definedName name="цена___6___0___5">#REF!</definedName>
    <definedName name="цена___6___0_1" localSheetId="21">#REF!</definedName>
    <definedName name="цена___6___0_1">#REF!</definedName>
    <definedName name="цена___6___0_3" localSheetId="21">#REF!</definedName>
    <definedName name="цена___6___0_3">#REF!</definedName>
    <definedName name="цена___6___0_5" localSheetId="21">#REF!</definedName>
    <definedName name="цена___6___0_5">#REF!</definedName>
    <definedName name="цена___6___1" localSheetId="21">#REF!</definedName>
    <definedName name="цена___6___1">#REF!</definedName>
    <definedName name="цена___6___10" localSheetId="21">#REF!</definedName>
    <definedName name="цена___6___10">#REF!</definedName>
    <definedName name="цена___6___12" localSheetId="21">#REF!</definedName>
    <definedName name="цена___6___12">#REF!</definedName>
    <definedName name="цена___6___2" localSheetId="21">#REF!</definedName>
    <definedName name="цена___6___2">#REF!</definedName>
    <definedName name="цена___6___3" localSheetId="21">#REF!</definedName>
    <definedName name="цена___6___3">#REF!</definedName>
    <definedName name="цена___6___4" localSheetId="21">#REF!</definedName>
    <definedName name="цена___6___4">#REF!</definedName>
    <definedName name="цена___6___5">NA()</definedName>
    <definedName name="цена___6___6" localSheetId="21">#REF!</definedName>
    <definedName name="цена___6___6" localSheetId="2">#REF!</definedName>
    <definedName name="цена___6___6">#REF!</definedName>
    <definedName name="цена___6___6___0" localSheetId="21">#REF!</definedName>
    <definedName name="цена___6___6___0">#REF!</definedName>
    <definedName name="цена___6___7">NA()</definedName>
    <definedName name="цена___6___8" localSheetId="21">#REF!</definedName>
    <definedName name="цена___6___8" localSheetId="2">#REF!</definedName>
    <definedName name="цена___6___8">#REF!</definedName>
    <definedName name="цена___6___8___0" localSheetId="21">#REF!</definedName>
    <definedName name="цена___6___8___0">#REF!</definedName>
    <definedName name="цена___6___9">"$#ССЫЛ!.$L$1:$L$32000"</definedName>
    <definedName name="цена___6_1" localSheetId="21">#REF!</definedName>
    <definedName name="цена___6_1" localSheetId="2">#REF!</definedName>
    <definedName name="цена___6_1">#REF!</definedName>
    <definedName name="цена___6_3" localSheetId="21">#REF!</definedName>
    <definedName name="цена___6_3">#REF!</definedName>
    <definedName name="цена___6_5">NA()</definedName>
    <definedName name="цена___7" localSheetId="21">#REF!</definedName>
    <definedName name="цена___7" localSheetId="2">#REF!</definedName>
    <definedName name="цена___7">#REF!</definedName>
    <definedName name="цена___7___0" localSheetId="21">#REF!</definedName>
    <definedName name="цена___7___0">#REF!</definedName>
    <definedName name="цена___7___0___0" localSheetId="21">#REF!</definedName>
    <definedName name="цена___7___0___0">#REF!</definedName>
    <definedName name="цена___7___10" localSheetId="21">#REF!</definedName>
    <definedName name="цена___7___10">#REF!</definedName>
    <definedName name="цена___7___2" localSheetId="21">#REF!</definedName>
    <definedName name="цена___7___2">#REF!</definedName>
    <definedName name="цена___7___4" localSheetId="21">#REF!</definedName>
    <definedName name="цена___7___4">#REF!</definedName>
    <definedName name="цена___7___6" localSheetId="21">#REF!</definedName>
    <definedName name="цена___7___6">#REF!</definedName>
    <definedName name="цена___7___8" localSheetId="21">#REF!</definedName>
    <definedName name="цена___7___8">#REF!</definedName>
    <definedName name="цена___8" localSheetId="21">#REF!</definedName>
    <definedName name="цена___8">#REF!</definedName>
    <definedName name="цена___8___0" localSheetId="21">#REF!</definedName>
    <definedName name="цена___8___0">#REF!</definedName>
    <definedName name="цена___8___0___0" localSheetId="21">#REF!</definedName>
    <definedName name="цена___8___0___0">#REF!</definedName>
    <definedName name="цена___8___0___0___0" localSheetId="21">#REF!</definedName>
    <definedName name="цена___8___0___0___0">#REF!</definedName>
    <definedName name="цена___8___0___0___0___0" localSheetId="21">#REF!</definedName>
    <definedName name="цена___8___0___0___0___0">#REF!</definedName>
    <definedName name="цена___8___0___1" localSheetId="21">#REF!</definedName>
    <definedName name="цена___8___0___1">#REF!</definedName>
    <definedName name="цена___8___0___5" localSheetId="21">#REF!</definedName>
    <definedName name="цена___8___0___5">#REF!</definedName>
    <definedName name="цена___8___0_1" localSheetId="21">#REF!</definedName>
    <definedName name="цена___8___0_1">#REF!</definedName>
    <definedName name="цена___8___0_3" localSheetId="21">#REF!</definedName>
    <definedName name="цена___8___0_3">#REF!</definedName>
    <definedName name="цена___8___0_5" localSheetId="21">#REF!</definedName>
    <definedName name="цена___8___0_5">#REF!</definedName>
    <definedName name="цена___8___1" localSheetId="21">#REF!</definedName>
    <definedName name="цена___8___1">#REF!</definedName>
    <definedName name="цена___8___10" localSheetId="21">#REF!</definedName>
    <definedName name="цена___8___10">#REF!</definedName>
    <definedName name="цена___8___12" localSheetId="21">#REF!</definedName>
    <definedName name="цена___8___12">#REF!</definedName>
    <definedName name="цена___8___2" localSheetId="21">#REF!</definedName>
    <definedName name="цена___8___2">#REF!</definedName>
    <definedName name="цена___8___4" localSheetId="21">#REF!</definedName>
    <definedName name="цена___8___4">#REF!</definedName>
    <definedName name="цена___8___5" localSheetId="21">#REF!</definedName>
    <definedName name="цена___8___5">#REF!</definedName>
    <definedName name="цена___8___6" localSheetId="21">#REF!</definedName>
    <definedName name="цена___8___6">#REF!</definedName>
    <definedName name="цена___8___6___0" localSheetId="21">#REF!</definedName>
    <definedName name="цена___8___6___0">#REF!</definedName>
    <definedName name="цена___8___7" localSheetId="21">#REF!</definedName>
    <definedName name="цена___8___7">#REF!</definedName>
    <definedName name="цена___8___8" localSheetId="21">#REF!</definedName>
    <definedName name="цена___8___8">#REF!</definedName>
    <definedName name="цена___8___8___0" localSheetId="21">#REF!</definedName>
    <definedName name="цена___8___8___0">#REF!</definedName>
    <definedName name="цена___8___9">"$#ССЫЛ!.$L$1:$L$32000"</definedName>
    <definedName name="цена___8_1" localSheetId="21">#REF!</definedName>
    <definedName name="цена___8_1" localSheetId="2">#REF!</definedName>
    <definedName name="цена___8_1">#REF!</definedName>
    <definedName name="цена___8_3" localSheetId="21">#REF!</definedName>
    <definedName name="цена___8_3">#REF!</definedName>
    <definedName name="цена___8_5" localSheetId="21">#REF!</definedName>
    <definedName name="цена___8_5">#REF!</definedName>
    <definedName name="цена___9" localSheetId="21">#REF!</definedName>
    <definedName name="цена___9">#REF!</definedName>
    <definedName name="цена___9___0" localSheetId="21">#REF!</definedName>
    <definedName name="цена___9___0">#REF!</definedName>
    <definedName name="цена___9___0___0" localSheetId="21">#REF!</definedName>
    <definedName name="цена___9___0___0">#REF!</definedName>
    <definedName name="цена___9___0___0___0" localSheetId="21">#REF!</definedName>
    <definedName name="цена___9___0___0___0">#REF!</definedName>
    <definedName name="цена___9___0___0___0___0" localSheetId="21">#REF!</definedName>
    <definedName name="цена___9___0___0___0___0">#REF!</definedName>
    <definedName name="цена___9___0___5" localSheetId="21">#REF!</definedName>
    <definedName name="цена___9___0___5">#REF!</definedName>
    <definedName name="цена___9___0_5" localSheetId="21">#REF!</definedName>
    <definedName name="цена___9___0_5">#REF!</definedName>
    <definedName name="цена___9___10" localSheetId="21">#REF!</definedName>
    <definedName name="цена___9___10">#REF!</definedName>
    <definedName name="цена___9___2" localSheetId="21">#REF!</definedName>
    <definedName name="цена___9___2">#REF!</definedName>
    <definedName name="цена___9___4" localSheetId="21">#REF!</definedName>
    <definedName name="цена___9___4">#REF!</definedName>
    <definedName name="цена___9___5" localSheetId="21">#REF!</definedName>
    <definedName name="цена___9___5">#REF!</definedName>
    <definedName name="цена___9___6" localSheetId="21">#REF!</definedName>
    <definedName name="цена___9___6">#REF!</definedName>
    <definedName name="цена___9___8" localSheetId="21">#REF!</definedName>
    <definedName name="цена___9___8">#REF!</definedName>
    <definedName name="цена___9_1" localSheetId="21">#REF!</definedName>
    <definedName name="цена___9_1">#REF!</definedName>
    <definedName name="цена___9_3" localSheetId="21">#REF!</definedName>
    <definedName name="цена___9_3">#REF!</definedName>
    <definedName name="цена___9_5" localSheetId="21">#REF!</definedName>
    <definedName name="цена___9_5">#REF!</definedName>
    <definedName name="цена_1">NA()</definedName>
    <definedName name="цена_3">NA()</definedName>
    <definedName name="цена_4">NA()</definedName>
    <definedName name="цена_5">NA()</definedName>
    <definedName name="цук" localSheetId="21">#REF!</definedName>
    <definedName name="цук" localSheetId="2">#REF!</definedName>
    <definedName name="цук">#REF!</definedName>
    <definedName name="цы" localSheetId="21">#REF!</definedName>
    <definedName name="цы">#REF!</definedName>
    <definedName name="ч" localSheetId="21">#REF!</definedName>
    <definedName name="ч">#REF!</definedName>
    <definedName name="чс" localSheetId="21">#REF!</definedName>
    <definedName name="чс">#REF!</definedName>
    <definedName name="чть" localSheetId="21">#REF!</definedName>
    <definedName name="чть">#REF!</definedName>
    <definedName name="ччччч" localSheetId="20">#REF!</definedName>
    <definedName name="ччччч" localSheetId="22">#REF!</definedName>
    <definedName name="ччччч" localSheetId="19">#REF!</definedName>
    <definedName name="ччччч" localSheetId="21">#REF!</definedName>
    <definedName name="ччччч" localSheetId="3">#REF!</definedName>
    <definedName name="ччччч" localSheetId="4">#REF!</definedName>
    <definedName name="ччччч">#REF!</definedName>
    <definedName name="ЧЧЧЧЧЧ" localSheetId="20" hidden="1">[0]!Header1-1 &amp; "." &amp; MAX(1,COUNTA(INDEX(#REF!,MATCH([0]!Header1-1,#REF!,FALSE)):#REF!))</definedName>
    <definedName name="ЧЧЧЧЧЧ" localSheetId="22" hidden="1">[0]!Header1-1 &amp; "." &amp; MAX(1,COUNTA(INDEX(#REF!,MATCH([0]!Header1-1,#REF!,FALSE)):#REF!))</definedName>
    <definedName name="ЧЧЧЧЧЧ" localSheetId="21" hidden="1">'СРЗУ КТП'!Header1-1 &amp; "." &amp; MAX(1,COUNTA(INDEX(#REF!,MATCH('СРЗУ КТП'!Header1-1,#REF!,FALSE)):#REF!))</definedName>
    <definedName name="ЧЧЧЧЧЧ" localSheetId="2" hidden="1">'т3 КТП 2х250'!Header1-1 &amp; "." &amp; MAX(1,COUNTA(INDEX(#REF!,MATCH('т3 КТП 2х250'!Header1-1,#REF!,FALSE)):#REF!))</definedName>
    <definedName name="ЧЧЧЧЧЧ" hidden="1">[0]!Header1-1 &amp; "." &amp; MAX(1,COUNTA(INDEX(#REF!,MATCH([0]!Header1-1,#REF!,FALSE)):#REF!))</definedName>
    <definedName name="ш" localSheetId="21">#REF!</definedName>
    <definedName name="ш" localSheetId="2">#REF!</definedName>
    <definedName name="ш">#REF!</definedName>
    <definedName name="Шкафы_ТМ" localSheetId="21">#REF!</definedName>
    <definedName name="Шкафы_ТМ">#REF!</definedName>
    <definedName name="шлд" localSheetId="21">'[54]93-110'!#REF!</definedName>
    <definedName name="шлд">'[54]93-110'!#REF!</definedName>
    <definedName name="шшшш" localSheetId="20">#REF!</definedName>
    <definedName name="шшшш" localSheetId="22">#REF!</definedName>
    <definedName name="шшшш" localSheetId="19">#REF!</definedName>
    <definedName name="шшшш" localSheetId="21">#REF!</definedName>
    <definedName name="шшшш" localSheetId="3">#REF!</definedName>
    <definedName name="шшшш" localSheetId="4">#REF!</definedName>
    <definedName name="шшшш">#REF!</definedName>
    <definedName name="шшшшшшш" localSheetId="20">[2]мсн!#REF!</definedName>
    <definedName name="шшшшшшш" localSheetId="22">[2]мсн!#REF!</definedName>
    <definedName name="шшшшшшш" localSheetId="19">[2]мсн!#REF!</definedName>
    <definedName name="шшшшшшш" localSheetId="21">[2]мсн!#REF!</definedName>
    <definedName name="шшшшшшш" localSheetId="3">[2]мсн!#REF!</definedName>
    <definedName name="шшшшшшш" localSheetId="4">[2]мсн!#REF!</definedName>
    <definedName name="шшшшшшш">[2]мсн!#REF!</definedName>
    <definedName name="шщззхъх" localSheetId="21">#REF!</definedName>
    <definedName name="шщззхъх" localSheetId="2">#REF!</definedName>
    <definedName name="шщззхъх">#REF!</definedName>
    <definedName name="щ" localSheetId="21">#REF!</definedName>
    <definedName name="щ">#REF!</definedName>
    <definedName name="щщ" localSheetId="21">#REF!</definedName>
    <definedName name="щщ">#REF!</definedName>
    <definedName name="щщщщ" localSheetId="20">#REF!</definedName>
    <definedName name="щщщщ" localSheetId="22">#REF!</definedName>
    <definedName name="щщщщ" localSheetId="19">#REF!</definedName>
    <definedName name="щщщщ" localSheetId="21">#REF!</definedName>
    <definedName name="щщщщ" localSheetId="3">#REF!</definedName>
    <definedName name="щщщщ" localSheetId="4">#REF!</definedName>
    <definedName name="щщщщ">#REF!</definedName>
    <definedName name="щщщщщщщщщщщщщ" localSheetId="20">#REF!</definedName>
    <definedName name="щщщщщщщщщщщщщ" localSheetId="22">#REF!</definedName>
    <definedName name="щщщщщщщщщщщщщ" localSheetId="19">#REF!</definedName>
    <definedName name="щщщщщщщщщщщщщ" localSheetId="21">#REF!</definedName>
    <definedName name="щщщщщщщщщщщщщ" localSheetId="3">#REF!</definedName>
    <definedName name="щщщщщщщщщщщщщ" localSheetId="4">#REF!</definedName>
    <definedName name="щщщщщщщщщщщщщ">#REF!</definedName>
    <definedName name="ъхз" localSheetId="21">#REF!</definedName>
    <definedName name="ъхз">#REF!</definedName>
    <definedName name="ы" localSheetId="21">#REF!</definedName>
    <definedName name="ы">#REF!</definedName>
    <definedName name="ЫВGGGGGGGGGGGGGGG" localSheetId="21">#REF!</definedName>
    <definedName name="ЫВGGGGGGGGGGGGGGG">#REF!</definedName>
    <definedName name="ыы">[55]свод!$A$7</definedName>
    <definedName name="ыыы" localSheetId="20">{0,"рублей";1,"рубль";2,"рубля";5,"рублей"}</definedName>
    <definedName name="ыыы" localSheetId="22">{0,"рублей";1,"рубль";2,"рубля";5,"рублей"}</definedName>
    <definedName name="ыыы" localSheetId="21">{0,"рублей";1,"рубль";2,"рубля";5,"рублей"}</definedName>
    <definedName name="ыыы" localSheetId="2">{0,"рублей";1,"рубль";2,"рубля";5,"рублей"}</definedName>
    <definedName name="ыыы">{0,"рублей";1,"рубль";2,"рубля";5,"рублей"}</definedName>
    <definedName name="ыыыы" localSheetId="21">[2]мсн!#REF!</definedName>
    <definedName name="ыыыы" localSheetId="3">[2]мсн!#REF!</definedName>
    <definedName name="ыыыы" localSheetId="4">[2]мсн!#REF!</definedName>
    <definedName name="ыыыы">[2]мсн!#REF!</definedName>
    <definedName name="ь" localSheetId="21">#REF!</definedName>
    <definedName name="ь" localSheetId="2">#REF!</definedName>
    <definedName name="ь">#REF!</definedName>
    <definedName name="эд" localSheetId="21">#REF!</definedName>
    <definedName name="эд">#REF!</definedName>
    <definedName name="эк" localSheetId="21">#REF!</definedName>
    <definedName name="эк">#REF!</definedName>
    <definedName name="эк1" localSheetId="21">#REF!</definedName>
    <definedName name="эк1">#REF!</definedName>
    <definedName name="эко" localSheetId="21">#REF!</definedName>
    <definedName name="эко">#REF!</definedName>
    <definedName name="эко___0" localSheetId="21">#REF!</definedName>
    <definedName name="эко___0">#REF!</definedName>
    <definedName name="эко___4" localSheetId="21">#REF!</definedName>
    <definedName name="эко___4">#REF!</definedName>
    <definedName name="эко___5" localSheetId="21">#REF!</definedName>
    <definedName name="эко___5">#REF!</definedName>
    <definedName name="эко___6" localSheetId="21">#REF!</definedName>
    <definedName name="эко___6">#REF!</definedName>
    <definedName name="эко___7" localSheetId="21">#REF!</definedName>
    <definedName name="эко___7">#REF!</definedName>
    <definedName name="эко___8" localSheetId="21">#REF!</definedName>
    <definedName name="эко___8">#REF!</definedName>
    <definedName name="эко___9" localSheetId="21">#REF!</definedName>
    <definedName name="эко___9">#REF!</definedName>
    <definedName name="эко_5" localSheetId="21">#REF!</definedName>
    <definedName name="эко_5">#REF!</definedName>
    <definedName name="эко1" localSheetId="21">#REF!</definedName>
    <definedName name="эко1">#REF!</definedName>
    <definedName name="экол.1" localSheetId="21">[48]топография!#REF!</definedName>
    <definedName name="экол.1">[48]топография!#REF!</definedName>
    <definedName name="экол1" localSheetId="21">#REF!</definedName>
    <definedName name="экол1" localSheetId="2">#REF!</definedName>
    <definedName name="экол1">#REF!</definedName>
    <definedName name="экол2" localSheetId="21">#REF!</definedName>
    <definedName name="экол2">#REF!</definedName>
    <definedName name="эколог" localSheetId="21">#REF!</definedName>
    <definedName name="эколог">#REF!</definedName>
    <definedName name="экология">NA()</definedName>
    <definedName name="ЭлеСи">[56]Коэфф1.!$E$7</definedName>
    <definedName name="ЭлеСи_1" localSheetId="21">#REF!</definedName>
    <definedName name="ЭлеСи_1" localSheetId="2">#REF!</definedName>
    <definedName name="ЭлеСи_1">#REF!</definedName>
    <definedName name="ЭЛСИ_Т" localSheetId="21">#REF!</definedName>
    <definedName name="ЭЛСИ_Т">#REF!</definedName>
    <definedName name="эээ" localSheetId="21">[2]мсн!#REF!</definedName>
    <definedName name="эээ" localSheetId="3">[2]мсн!#REF!</definedName>
    <definedName name="эээ" localSheetId="4">[2]мсн!#REF!</definedName>
    <definedName name="эээ">[2]мсн!#REF!</definedName>
    <definedName name="ю_" localSheetId="20">#REF!</definedName>
    <definedName name="ю_" localSheetId="22">#REF!</definedName>
    <definedName name="ю_" localSheetId="19">#REF!</definedName>
    <definedName name="ю_" localSheetId="21">#REF!</definedName>
    <definedName name="ю_" localSheetId="3">#REF!</definedName>
    <definedName name="ю_" localSheetId="4">#REF!</definedName>
    <definedName name="ю_">#REF!</definedName>
    <definedName name="юж" localSheetId="20">#REF!</definedName>
    <definedName name="юж" localSheetId="22">#REF!</definedName>
    <definedName name="юж" localSheetId="19">#REF!</definedName>
    <definedName name="юж" localSheetId="21">#REF!</definedName>
    <definedName name="юж" localSheetId="3">#REF!</definedName>
    <definedName name="юж" localSheetId="4">#REF!</definedName>
    <definedName name="юж">#REF!</definedName>
    <definedName name="я" localSheetId="20" hidden="1">{#N/A,#N/A,FALSE,"Откр.вод.(осн.)"}</definedName>
    <definedName name="я" localSheetId="22" hidden="1">{#N/A,#N/A,FALSE,"Откр.вод.(осн.)"}</definedName>
    <definedName name="я" localSheetId="21" hidden="1">{#N/A,#N/A,FALSE,"Откр.вод.(осн.)"}</definedName>
    <definedName name="я" localSheetId="2" hidden="1">{#N/A,#N/A,FALSE,"Откр.вод.(осн.)"}</definedName>
    <definedName name="я" hidden="1">{#N/A,#N/A,FALSE,"Откр.вод.(осн.)"}</definedName>
    <definedName name="яя" localSheetId="20">#REF!</definedName>
    <definedName name="яя" localSheetId="22">#REF!</definedName>
    <definedName name="яя" localSheetId="19">#REF!</definedName>
    <definedName name="яя" localSheetId="21">#REF!</definedName>
    <definedName name="яя" localSheetId="3">#REF!</definedName>
    <definedName name="яя" localSheetId="4">#REF!</definedName>
    <definedName name="яя">#REF!</definedName>
    <definedName name="яяя" localSheetId="20">#REF!</definedName>
    <definedName name="яяя" localSheetId="22">#REF!</definedName>
    <definedName name="яяя" localSheetId="19">#REF!</definedName>
    <definedName name="яяя" localSheetId="21">#REF!</definedName>
    <definedName name="яяя" localSheetId="3">#REF!</definedName>
    <definedName name="яяя" localSheetId="4">#REF!</definedName>
    <definedName name="яяя">#REF!</definedName>
    <definedName name="ЯЯЯЯ">#N/A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42" i="204" l="1"/>
  <c r="L42" i="204"/>
  <c r="J42" i="204"/>
  <c r="I42" i="204"/>
  <c r="H42" i="204"/>
  <c r="G42" i="204"/>
  <c r="E42" i="204"/>
  <c r="D42" i="204"/>
  <c r="M41" i="204"/>
  <c r="M40" i="204"/>
  <c r="L41" i="204"/>
  <c r="L40" i="204"/>
  <c r="J41" i="204"/>
  <c r="J40" i="204"/>
  <c r="I41" i="204"/>
  <c r="I40" i="204"/>
  <c r="H41" i="204"/>
  <c r="H40" i="204"/>
  <c r="G41" i="204"/>
  <c r="G40" i="204"/>
  <c r="E41" i="204"/>
  <c r="E40" i="204"/>
  <c r="D41" i="204"/>
  <c r="D40" i="204"/>
  <c r="M39" i="204"/>
  <c r="L39" i="204"/>
  <c r="H39" i="204"/>
  <c r="G39" i="204"/>
  <c r="M33" i="204"/>
  <c r="J33" i="204"/>
  <c r="I33" i="204"/>
  <c r="H33" i="204"/>
  <c r="E33" i="204"/>
  <c r="D33" i="204"/>
  <c r="L38" i="204"/>
  <c r="G38" i="204"/>
  <c r="L29" i="204"/>
  <c r="G29" i="204"/>
  <c r="K38" i="204"/>
  <c r="J38" i="204"/>
  <c r="I38" i="204"/>
  <c r="F38" i="204"/>
  <c r="E38" i="204"/>
  <c r="D38" i="204"/>
  <c r="L33" i="204"/>
  <c r="G33" i="204"/>
  <c r="K33" i="204"/>
  <c r="K29" i="204"/>
  <c r="F29" i="204"/>
  <c r="J29" i="204"/>
  <c r="I29" i="204"/>
  <c r="E29" i="204"/>
  <c r="D29" i="204"/>
  <c r="J34" i="204" l="1"/>
  <c r="L34" i="204"/>
  <c r="H28" i="204"/>
  <c r="G34" i="204"/>
  <c r="K34" i="204"/>
  <c r="E34" i="204"/>
  <c r="M38" i="204"/>
  <c r="M29" i="204"/>
  <c r="M34" i="204" s="1"/>
  <c r="H38" i="204"/>
  <c r="D34" i="204"/>
  <c r="M28" i="204"/>
  <c r="F33" i="204"/>
  <c r="F34" i="204" s="1"/>
  <c r="H29" i="204" l="1"/>
  <c r="H34" i="204" s="1"/>
  <c r="E44" i="204"/>
  <c r="E45" i="204" s="1"/>
  <c r="I34" i="204"/>
  <c r="J44" i="204" l="1"/>
  <c r="J45" i="204" s="1"/>
  <c r="G44" i="204"/>
  <c r="G45" i="204" s="1"/>
  <c r="F44" i="204"/>
  <c r="F45" i="204" s="1"/>
  <c r="K44" i="204"/>
  <c r="K45" i="204" s="1"/>
  <c r="I44" i="204" l="1"/>
  <c r="I45" i="204" s="1"/>
  <c r="L44" i="204" l="1"/>
  <c r="L45" i="204" l="1"/>
  <c r="M44" i="204"/>
  <c r="M45" i="204" s="1"/>
  <c r="D44" i="204"/>
  <c r="H44" i="204" s="1"/>
  <c r="D45" i="204" l="1"/>
  <c r="H45" i="204" s="1"/>
  <c r="P29" i="192" l="1"/>
  <c r="L27" i="192"/>
  <c r="O27" i="192"/>
  <c r="P27" i="192" s="1"/>
  <c r="R29" i="192" l="1"/>
  <c r="S29" i="192" s="1"/>
  <c r="R27" i="192"/>
  <c r="D17" i="149"/>
  <c r="D16" i="188"/>
  <c r="L30" i="192" l="1"/>
  <c r="P30" i="192" s="1"/>
  <c r="R30" i="192" s="1"/>
  <c r="H14" i="178" l="1"/>
  <c r="D14" i="154"/>
  <c r="D19" i="172"/>
  <c r="E9" i="161"/>
  <c r="D14" i="171"/>
  <c r="P28" i="192"/>
  <c r="R28" i="192" l="1"/>
  <c r="S28" i="192" s="1"/>
  <c r="E10" i="161"/>
  <c r="P23" i="192"/>
  <c r="R23" i="192" s="1"/>
  <c r="S23" i="192" s="1"/>
  <c r="S27" i="192"/>
  <c r="P26" i="191"/>
  <c r="R26" i="191" s="1"/>
  <c r="P25" i="191"/>
  <c r="R25" i="191" s="1"/>
  <c r="S30" i="192" l="1"/>
  <c r="E16" i="198" l="1"/>
  <c r="E17" i="198" s="1"/>
  <c r="O25" i="192" l="1"/>
  <c r="O23" i="191" l="1"/>
  <c r="O28" i="191"/>
  <c r="O27" i="191"/>
  <c r="O24" i="191"/>
  <c r="O22" i="191"/>
  <c r="P20" i="191"/>
  <c r="R20" i="191" s="1"/>
  <c r="P19" i="191"/>
  <c r="R19" i="191" s="1"/>
  <c r="S20" i="191" l="1"/>
  <c r="S19" i="191"/>
  <c r="A9" i="201" l="1"/>
  <c r="A4" i="198"/>
  <c r="A6" i="199"/>
  <c r="A5" i="200"/>
  <c r="D14" i="200" l="1"/>
  <c r="E11" i="161"/>
  <c r="F16" i="188" l="1"/>
  <c r="P24" i="191"/>
  <c r="R24" i="191" s="1"/>
  <c r="S24" i="191" s="1"/>
  <c r="P27" i="191"/>
  <c r="R27" i="191" s="1"/>
  <c r="S27" i="191" s="1"/>
  <c r="P23" i="191"/>
  <c r="P22" i="191"/>
  <c r="R23" i="191" l="1"/>
  <c r="S23" i="191" s="1"/>
  <c r="R22" i="191"/>
  <c r="S22" i="191" s="1"/>
  <c r="P18" i="202" l="1"/>
  <c r="E14" i="149" s="1"/>
  <c r="P17" i="202"/>
  <c r="R17" i="202" l="1"/>
  <c r="P19" i="202"/>
  <c r="R19" i="202" l="1"/>
  <c r="S17" i="202"/>
  <c r="S19" i="202" s="1"/>
  <c r="A7" i="201"/>
  <c r="A1" i="200"/>
  <c r="A1" i="199"/>
  <c r="A1" i="198"/>
  <c r="J13" i="201"/>
  <c r="J19" i="201" s="1"/>
  <c r="D15" i="200"/>
  <c r="G15" i="200" s="1"/>
  <c r="G14" i="200"/>
  <c r="G34" i="199"/>
  <c r="D20" i="199"/>
  <c r="J20" i="201" l="1"/>
  <c r="F14" i="149"/>
  <c r="F14" i="188"/>
  <c r="G22" i="199"/>
  <c r="G24" i="199" s="1"/>
  <c r="G21" i="199"/>
  <c r="D14" i="149"/>
  <c r="D14" i="188"/>
  <c r="E18" i="198"/>
  <c r="D34" i="189" s="1"/>
  <c r="G14" i="188"/>
  <c r="G16" i="200"/>
  <c r="G17" i="200" s="1"/>
  <c r="G23" i="199"/>
  <c r="J21" i="201" l="1"/>
  <c r="D37" i="189" s="1"/>
  <c r="G18" i="200"/>
  <c r="D36" i="189" s="1"/>
  <c r="G26" i="199"/>
  <c r="G28" i="199" s="1"/>
  <c r="G29" i="199" l="1"/>
  <c r="G32" i="199" s="1"/>
  <c r="G33" i="199" l="1"/>
  <c r="G35" i="199" s="1"/>
  <c r="G36" i="199" l="1"/>
  <c r="D35" i="189" s="1"/>
  <c r="A7" i="178"/>
  <c r="A5" i="154"/>
  <c r="A6" i="172"/>
  <c r="A5" i="161"/>
  <c r="A7" i="171"/>
  <c r="A9" i="192"/>
  <c r="A9" i="191"/>
  <c r="A6" i="188"/>
  <c r="G14" i="171" l="1"/>
  <c r="H17" i="178"/>
  <c r="L13" i="178" s="1"/>
  <c r="L30" i="178" s="1"/>
  <c r="D32" i="189" l="1"/>
  <c r="A1" i="172"/>
  <c r="A1" i="161"/>
  <c r="A2" i="171"/>
  <c r="P31" i="192" l="1"/>
  <c r="E13" i="149" s="1"/>
  <c r="P26" i="192"/>
  <c r="P25" i="192"/>
  <c r="P32" i="192" s="1"/>
  <c r="P24" i="192"/>
  <c r="P22" i="192"/>
  <c r="O21" i="192"/>
  <c r="P21" i="192" s="1"/>
  <c r="R21" i="192" s="1"/>
  <c r="S21" i="192" s="1"/>
  <c r="P20" i="192"/>
  <c r="R20" i="192" s="1"/>
  <c r="P19" i="192"/>
  <c r="R26" i="192" l="1"/>
  <c r="S26" i="192" s="1"/>
  <c r="S20" i="192"/>
  <c r="R25" i="192"/>
  <c r="R32" i="192" s="1"/>
  <c r="R19" i="192"/>
  <c r="R22" i="192" s="1"/>
  <c r="S25" i="192" l="1"/>
  <c r="S32" i="192" s="1"/>
  <c r="S19" i="192"/>
  <c r="S22" i="192" s="1"/>
  <c r="F13" i="188" l="1"/>
  <c r="D13" i="149"/>
  <c r="D13" i="188"/>
  <c r="F13" i="149" l="1"/>
  <c r="G13" i="149" s="1"/>
  <c r="G13" i="188"/>
  <c r="P30" i="191"/>
  <c r="E12" i="149" s="1"/>
  <c r="P29" i="191"/>
  <c r="R29" i="191" s="1"/>
  <c r="P28" i="191"/>
  <c r="P21" i="191"/>
  <c r="R21" i="191" s="1"/>
  <c r="P31" i="191" l="1"/>
  <c r="D4" i="148" s="1"/>
  <c r="R28" i="191"/>
  <c r="D29" i="189"/>
  <c r="S29" i="191"/>
  <c r="S21" i="191" l="1"/>
  <c r="R31" i="191"/>
  <c r="S28" i="191"/>
  <c r="S31" i="191" l="1"/>
  <c r="F12" i="188" s="1"/>
  <c r="F18" i="188" s="1"/>
  <c r="D12" i="188"/>
  <c r="D18" i="188" s="1"/>
  <c r="D12" i="149"/>
  <c r="F12" i="149" l="1"/>
  <c r="E15" i="149"/>
  <c r="D15" i="149" l="1"/>
  <c r="D19" i="149" s="1"/>
  <c r="A6" i="154" l="1"/>
  <c r="A7" i="172"/>
  <c r="A8" i="171"/>
  <c r="A6" i="161"/>
  <c r="F15" i="149" l="1"/>
  <c r="D30" i="189" l="1"/>
  <c r="G20" i="172" l="1"/>
  <c r="E13" i="161"/>
  <c r="E12" i="161"/>
  <c r="A9" i="178" l="1"/>
  <c r="B8" i="154"/>
  <c r="G14" i="154" l="1"/>
  <c r="D15" i="154" l="1"/>
  <c r="G15" i="154" s="1"/>
  <c r="G16" i="154" s="1"/>
  <c r="G38" i="172"/>
  <c r="G21" i="172"/>
  <c r="G22" i="172"/>
  <c r="G23" i="172" l="1"/>
  <c r="F25" i="172" s="1"/>
  <c r="G25" i="172"/>
  <c r="G31" i="172" s="1"/>
  <c r="G15" i="171"/>
  <c r="G32" i="172" l="1"/>
  <c r="G36" i="172" s="1"/>
  <c r="G27" i="172"/>
  <c r="G16" i="171"/>
  <c r="F18" i="171" s="1"/>
  <c r="F16" i="171"/>
  <c r="G18" i="171" l="1"/>
  <c r="G19" i="171" s="1"/>
  <c r="G37" i="172"/>
  <c r="F15" i="188" l="1"/>
  <c r="D15" i="188" l="1"/>
  <c r="G12" i="149"/>
  <c r="E16" i="149" l="1"/>
  <c r="E18" i="149" s="1"/>
  <c r="G18" i="149" s="1"/>
  <c r="F17" i="149" l="1"/>
  <c r="F19" i="149" s="1"/>
  <c r="A16" i="189" l="1"/>
  <c r="E15" i="188"/>
  <c r="A8" i="188"/>
  <c r="D31" i="189" l="1"/>
  <c r="E42" i="189" l="1"/>
  <c r="D28" i="189" l="1"/>
  <c r="D42" i="189" s="1"/>
  <c r="E17" i="188" s="1"/>
  <c r="D39" i="189"/>
  <c r="G17" i="188" l="1"/>
  <c r="E19" i="188"/>
  <c r="D43" i="189"/>
  <c r="D40" i="189" l="1"/>
  <c r="G14" i="149" l="1"/>
  <c r="G15" i="149" s="1"/>
  <c r="D41" i="189" l="1"/>
  <c r="D5" i="148" l="1"/>
  <c r="D6" i="148" s="1"/>
  <c r="D9" i="148" s="1"/>
  <c r="G12" i="188" l="1"/>
  <c r="G15" i="188" s="1"/>
  <c r="F19" i="188"/>
  <c r="F20" i="188" l="1"/>
  <c r="F21" i="188" s="1"/>
  <c r="G18" i="188"/>
  <c r="D19" i="188"/>
  <c r="D20" i="188" l="1"/>
  <c r="D21" i="188" s="1"/>
  <c r="F20" i="149" l="1"/>
  <c r="F21" i="149" s="1"/>
  <c r="F22" i="149" l="1"/>
  <c r="D44" i="189" l="1"/>
  <c r="E20" i="188" l="1"/>
  <c r="G20" i="188" s="1"/>
  <c r="G19" i="188"/>
  <c r="E21" i="188" l="1"/>
  <c r="G21" i="188" s="1"/>
  <c r="D16" i="148" s="1"/>
  <c r="D10" i="148" s="1"/>
  <c r="D7" i="148" s="1"/>
  <c r="G19" i="149"/>
  <c r="D20" i="149"/>
  <c r="E20" i="149"/>
  <c r="E21" i="149" l="1"/>
  <c r="E22" i="149" s="1"/>
  <c r="G20" i="149"/>
  <c r="D21" i="149"/>
  <c r="D19" i="148"/>
  <c r="D21" i="148"/>
  <c r="G21" i="149" l="1"/>
  <c r="D22" i="149"/>
  <c r="G22" i="149" s="1"/>
</calcChain>
</file>

<file path=xl/sharedStrings.xml><?xml version="1.0" encoding="utf-8"?>
<sst xmlns="http://schemas.openxmlformats.org/spreadsheetml/2006/main" count="2659" uniqueCount="768">
  <si>
    <t>1</t>
  </si>
  <si>
    <t>2</t>
  </si>
  <si>
    <t>4</t>
  </si>
  <si>
    <t>3</t>
  </si>
  <si>
    <t>Стоимость, руб.</t>
  </si>
  <si>
    <t>5</t>
  </si>
  <si>
    <t>Наименование</t>
  </si>
  <si>
    <t>Наименование предприятия, здания, сооружения, стадии проектирования, этапа, вида</t>
  </si>
  <si>
    <r>
      <t xml:space="preserve">проектных или изыскательских работ:  </t>
    </r>
    <r>
      <rPr>
        <b/>
        <sz val="8"/>
        <rFont val="Arial Cyr"/>
        <charset val="204"/>
      </rPr>
      <t/>
    </r>
  </si>
  <si>
    <t>№ п/п</t>
  </si>
  <si>
    <t>Расчет стоимости</t>
  </si>
  <si>
    <t xml:space="preserve">Местоположение и границы района (участка) строительства объекта: </t>
  </si>
  <si>
    <t>Сметный расчет составлен по Справочнику базовых цен на инженерные изыскания для</t>
  </si>
  <si>
    <t>строительства "Инженерно-геодезические изыскания", 2004 г. (СБЦИИС-2004)</t>
  </si>
  <si>
    <t>За разрешение на инженерные изыскания</t>
  </si>
  <si>
    <t>Согласование подземных коммуникаций</t>
  </si>
  <si>
    <t>1 км</t>
  </si>
  <si>
    <t>Схема расположения земельных участков необходимых для размещения ЛЭП на кадастровом плане территории</t>
  </si>
  <si>
    <t>тыс.га</t>
  </si>
  <si>
    <t xml:space="preserve">Подготовка землеустроительного дела по отводу земель (СРЗУ). </t>
  </si>
  <si>
    <r>
      <t xml:space="preserve">ОНЗТ-96, табл. 73, А - объект, В - 1 тыс.га отводимой территории.  </t>
    </r>
    <r>
      <rPr>
        <b/>
        <sz val="10"/>
        <rFont val="Times New Roman"/>
        <family val="1"/>
        <charset val="204"/>
      </rPr>
      <t>п.2 Прим.</t>
    </r>
    <r>
      <rPr>
        <sz val="10"/>
        <rFont val="Times New Roman"/>
        <family val="1"/>
        <charset val="204"/>
      </rPr>
      <t xml:space="preserve"> Площадь отводимой территории составляет больше 1 тыс.га. При меньшей площади - в А понижающий 
К2 =1-0,9*(1-S)=0,1 (S площадь тыс.га);
Кр=1,47 - районный коэф. (ОУ п.14, прил.1)</t>
    </r>
  </si>
  <si>
    <t>А=1363, В=3431
(1363*К2+3431*S)*Кр</t>
  </si>
  <si>
    <t xml:space="preserve">Составление и вычерчивание плана границ землепользования (СРЗУ). </t>
  </si>
  <si>
    <t>А=355, В=22
(355*К2+22*К4*К6*S)*Кр</t>
  </si>
  <si>
    <t>Стоимость работ в ценах 1996г.</t>
  </si>
  <si>
    <t>(п.1+п.2)</t>
  </si>
  <si>
    <t xml:space="preserve"> </t>
  </si>
  <si>
    <t xml:space="preserve">№ </t>
  </si>
  <si>
    <t>Виды работ</t>
  </si>
  <si>
    <t>№№ частей, глав, таблиц, и пунктов указаний к разделу сборника цен</t>
  </si>
  <si>
    <t>Стоимость (руб.)</t>
  </si>
  <si>
    <t>Сб. цен и ОНЗТ, Утвержденный приказом Роскомзема от 28.12.95 №70 Глава 11, табл. 73</t>
  </si>
  <si>
    <t>– подготовка материалов по форме карты (плана) объекта землеустройства (в составе землеустроительного дела);</t>
  </si>
  <si>
    <t>100 км</t>
  </si>
  <si>
    <t>К2 при менее 100км - Сб.цен, табл.73, прим. 2</t>
  </si>
  <si>
    <t>К=1-0,9*(1-n)=</t>
  </si>
  <si>
    <t xml:space="preserve">– подготовка сведений об охранных зонах в объеме определенном Законом геодезическим способом; </t>
  </si>
  <si>
    <t>К2-1,1 Сб.цен, табл.73, прим. 8</t>
  </si>
  <si>
    <t>К3-3,5 Сб.цен, табл. 73, прим. 10</t>
  </si>
  <si>
    <t>К4-1,47 районный природно-экономический коэффициент (приложение 1)</t>
  </si>
  <si>
    <t>– подготовка заявлений о внесении сведений о границах охранных зон объектов электросетевого хозяйства в данные государственного кадастрового учета недвижимого имущества;</t>
  </si>
  <si>
    <t>– предоставление в орган кадастрового учета документов, необходимых для внесения сведений о границах охранных зон объектов электросетевого хозяйства в документы государственного кадастрового учета недвижимого имущества;</t>
  </si>
  <si>
    <t>Письмо Росземкадастра № НК-465 от 15.05.2001г.</t>
  </si>
  <si>
    <t xml:space="preserve">Характеристика </t>
  </si>
  <si>
    <t xml:space="preserve">№№ частей, глав, таблиц, параграфов </t>
  </si>
  <si>
    <t>Расчет стоимости:</t>
  </si>
  <si>
    <t>Стоимость  руб.</t>
  </si>
  <si>
    <t>п/п</t>
  </si>
  <si>
    <t>предприятия,</t>
  </si>
  <si>
    <t xml:space="preserve">и пунктов указаний к разделу или главе </t>
  </si>
  <si>
    <t xml:space="preserve">А+ВХ= или </t>
  </si>
  <si>
    <t>здания, сооружения</t>
  </si>
  <si>
    <t xml:space="preserve">сборника цен на проектные и </t>
  </si>
  <si>
    <t>(объём СМР) х %</t>
  </si>
  <si>
    <t>или виды работ</t>
  </si>
  <si>
    <t xml:space="preserve">изыскательские работы </t>
  </si>
  <si>
    <t>для строительства</t>
  </si>
  <si>
    <t>или количество х цена</t>
  </si>
  <si>
    <t xml:space="preserve"> Итого с районным  коэффициентом:</t>
  </si>
  <si>
    <t xml:space="preserve">Номера расчетов </t>
  </si>
  <si>
    <t>СМР, оборудование, ПНР</t>
  </si>
  <si>
    <t>Проектные и изыскательские работы</t>
  </si>
  <si>
    <t>Прочие работы*</t>
  </si>
  <si>
    <t>Итого: тыс. руб</t>
  </si>
  <si>
    <t xml:space="preserve">Всего без НДС </t>
  </si>
  <si>
    <t>НДС</t>
  </si>
  <si>
    <t xml:space="preserve">Всего с НДС </t>
  </si>
  <si>
    <r>
      <t xml:space="preserve">Итого </t>
    </r>
    <r>
      <rPr>
        <b/>
        <sz val="11"/>
        <rFont val="Times New Roman"/>
        <family val="1"/>
        <charset val="204"/>
      </rPr>
      <t>в ценах 2001г.</t>
    </r>
    <r>
      <rPr>
        <sz val="11"/>
        <rFont val="Times New Roman"/>
        <family val="1"/>
        <charset val="204"/>
      </rPr>
      <t xml:space="preserve"> </t>
    </r>
  </si>
  <si>
    <t/>
  </si>
  <si>
    <t>Приложение  № __</t>
  </si>
  <si>
    <t>к приказу Минэнерго России</t>
  </si>
  <si>
    <t>от «__» _____ 2016 г. №___</t>
  </si>
  <si>
    <t>Форма 20. Результаты расчетов объемов финансовых потребностей, необходимых для строительства объектов электроэнергетики, выполненных в соответствии с укрупненными нормативами цены типовых технологических решений капитального строительства объектов электроэнергетики</t>
  </si>
  <si>
    <t xml:space="preserve">Инвестиционная программа </t>
  </si>
  <si>
    <t>полное наименование субъекта электроэнергетики</t>
  </si>
  <si>
    <t xml:space="preserve">Год раскрытия информации: </t>
  </si>
  <si>
    <t>реквизиты решения органа исполнительной власти, утвердившего инвестиционную программу</t>
  </si>
  <si>
    <t>Субъекты Российской Федерации, на территории которых реализуется инвестиционный проект:  Оренбургская обл.</t>
  </si>
  <si>
    <t>План</t>
  </si>
  <si>
    <t>Предложение по корректировке утвержденного плана</t>
  </si>
  <si>
    <t>Наименование и реквизиты документа, согласно которому сформированы технические характеристики (параметры) инвестиционного проекта</t>
  </si>
  <si>
    <t xml:space="preserve">Наименование и реквизиты документа, согласно которому сформированы технические характеристики (параметры) инвестиционного проекта приказ </t>
  </si>
  <si>
    <t xml:space="preserve">Технические характеристики (параметры) инвестиционного проекта </t>
  </si>
  <si>
    <t>Объем финансовых потребностей на реализацию инвестиционного проекта</t>
  </si>
  <si>
    <t>Технические характеристики (параметры) инвестиционного проекта</t>
  </si>
  <si>
    <t>Напряжение, кВ</t>
  </si>
  <si>
    <t>Технические характеристики</t>
  </si>
  <si>
    <t>Количество</t>
  </si>
  <si>
    <t>Единицы измерения</t>
  </si>
  <si>
    <t>Номер расценки</t>
  </si>
  <si>
    <t>Укрупненный норматив цены,  тыс рублей (без НДС)</t>
  </si>
  <si>
    <t>Величина затрат, тыс рублей (без НДС)</t>
  </si>
  <si>
    <t>рег.к.</t>
  </si>
  <si>
    <t xml:space="preserve">без содержания Заказчика </t>
  </si>
  <si>
    <t>-</t>
  </si>
  <si>
    <t xml:space="preserve">Итого объем финансовых потребностей, тыс рублей (без НДС) </t>
  </si>
  <si>
    <t>Наименование показателя</t>
  </si>
  <si>
    <t>Итого объем финансовых потребностей, определенный в соответствии с таблицами 1 - 5 в ценах, в которых рассчитаны укрупненные нормативы цены (без НДС)</t>
  </si>
  <si>
    <t>НДС (20%)</t>
  </si>
  <si>
    <t>Итого объем финансовых потребностей ОФПУНЦd, определенный в текущих ценах в соответствии с таблицами 1 - 5 в ценах, в которых рассчитаны укрупненные нормативы цены  (с НДС) 2)</t>
  </si>
  <si>
    <t>Объем финансовых потребностей ОФППРУНЦ (в прогнозных ценах с НДС)</t>
  </si>
  <si>
    <t>Фактический объем финансирования инвестиций по инвестиционному проекту Фd (с НДС) 2)</t>
  </si>
  <si>
    <t>Объем финансовых потребностей DОФПУНЦd  (с НДС) 2)</t>
  </si>
  <si>
    <t>Объем финансирования инвестиций по инвестиционному проекту ОФПРвсего (в прогнозных ценах с НДС), в том числе:</t>
  </si>
  <si>
    <t>2019г.</t>
  </si>
  <si>
    <t>2020г.</t>
  </si>
  <si>
    <t>Объем финансовых потребностей ОФППРУНЦ (в прогнозных ценах млн. руб. с НДС)</t>
  </si>
  <si>
    <t>Дополнительный объем финансовых потребностей согласно Постановление Правительства Российской Федерации 1157</t>
  </si>
  <si>
    <t>Объем финансовых потребностей  по объекту</t>
  </si>
  <si>
    <t xml:space="preserve">Введено Р-МРСК-17-2529.01-19 </t>
  </si>
  <si>
    <t>Приложение 2</t>
  </si>
  <si>
    <t>(к п. 11.3)</t>
  </si>
  <si>
    <t>(обязательное)</t>
  </si>
  <si>
    <t xml:space="preserve">Итого в  ценах 4 кв. 17г. </t>
  </si>
  <si>
    <t>0,4-20</t>
  </si>
  <si>
    <t>Внешний транспорт</t>
  </si>
  <si>
    <t>на проектные работы</t>
  </si>
  <si>
    <t>НДС 20%</t>
  </si>
  <si>
    <t>Приложение №1 к ТЗ на ПИР</t>
  </si>
  <si>
    <t>на предпроектные работы</t>
  </si>
  <si>
    <t>Стоимость,
руб.</t>
  </si>
  <si>
    <t>СБЦ105 2006г. 
Глава 11</t>
  </si>
  <si>
    <t>100м</t>
  </si>
  <si>
    <t>Итого обмерных работ без выплаты работникам командировочных</t>
  </si>
  <si>
    <t>О.У. п.8д Табл. 3 § 2  К = 1,08</t>
  </si>
  <si>
    <r>
      <t>(</t>
    </r>
    <r>
      <rPr>
        <sz val="10"/>
        <color rgb="FFFF0000"/>
        <rFont val="Times New Roman"/>
        <family val="1"/>
        <charset val="204"/>
      </rPr>
      <t>обмерные +внутр.тр</t>
    </r>
    <r>
      <rPr>
        <sz val="10"/>
        <rFont val="Times New Roman"/>
        <family val="1"/>
        <charset val="204"/>
      </rPr>
      <t>)*1,08</t>
    </r>
  </si>
  <si>
    <t>Гл.9 т.80 п1 Пр.1</t>
  </si>
  <si>
    <t>Гл.8 т.75 п1 Пр.3</t>
  </si>
  <si>
    <t>Итого в ценах 2001г</t>
  </si>
  <si>
    <t>Таблица 6. Определение полной стоимости строительства электросетевых объектов с использованием укрупненных нормативов цен (в прогнозных ценах), тыс рублей</t>
  </si>
  <si>
    <t>2017г.</t>
  </si>
  <si>
    <t>2018г.</t>
  </si>
  <si>
    <t>2021г.</t>
  </si>
  <si>
    <t>2022г.</t>
  </si>
  <si>
    <t>на подготовку схемы расположения земельного участка на кадастровом плане территории</t>
  </si>
  <si>
    <t>на инженерно-геодезические изыскания</t>
  </si>
  <si>
    <t>Топогеодезические работы</t>
  </si>
  <si>
    <t>СБЦИИС, 2004</t>
  </si>
  <si>
    <t>в М-бе 1:500 сеч. 0,5 м</t>
  </si>
  <si>
    <t>полевые</t>
  </si>
  <si>
    <t xml:space="preserve">камеральные </t>
  </si>
  <si>
    <t xml:space="preserve">Итого полевых работ </t>
  </si>
  <si>
    <t>Итого камеральных работ</t>
  </si>
  <si>
    <t>6</t>
  </si>
  <si>
    <t xml:space="preserve">К = 0,06 </t>
  </si>
  <si>
    <t xml:space="preserve"> - районный коэффициент к </t>
  </si>
  <si>
    <t>К = 1,08</t>
  </si>
  <si>
    <t xml:space="preserve">Затраты на проектно-изыскательские работы для отдельных элементов электрических сетей </t>
  </si>
  <si>
    <t xml:space="preserve">Идентификатор инвестиционного проекта: </t>
  </si>
  <si>
    <t xml:space="preserve">Таблица 3. Строительство КТП, РП 10(6) кВ </t>
  </si>
  <si>
    <t>6-20</t>
  </si>
  <si>
    <t>1 ед.</t>
  </si>
  <si>
    <t>от 0,6 до 1,09</t>
  </si>
  <si>
    <t>1 объект</t>
  </si>
  <si>
    <t>– изготовление перечня объектов капитального строительства и линейных сооружений, расположенных в границах охранных зон и не относящихся к объектам электросетевого хозяйства, с указанием их технических характеристик, назначения и места расположения (при необходимости).</t>
  </si>
  <si>
    <t>Итого в ценах 1996г</t>
  </si>
  <si>
    <t xml:space="preserve">Составил: ____________________ </t>
  </si>
  <si>
    <t xml:space="preserve">Проверил:____________________ </t>
  </si>
  <si>
    <t>УТВЕРЖДАЮ:</t>
  </si>
  <si>
    <t>И.о.директора, главный инженер</t>
  </si>
  <si>
    <t>Центрального ПО</t>
  </si>
  <si>
    <t>филиала  ПАО "МРСК-Волги"-"Оренбургэнерго"</t>
  </si>
  <si>
    <t>_________________С.В. Маликов</t>
  </si>
  <si>
    <t>Проектный номинальный класс напряжения, кВ</t>
  </si>
  <si>
    <t>Расстояние, м</t>
  </si>
  <si>
    <t>"_____"________________2018г.</t>
  </si>
  <si>
    <t>до 1</t>
  </si>
  <si>
    <t>2 (для линий с самонесущими или изолированными проводами, проложенных по стенам зданий, конструкциям и т.д., охранная зона определяется в соответствии с установленными нормативными правовыми актами минимальными допустимыми расстояниями от таких линий)</t>
  </si>
  <si>
    <r>
      <t xml:space="preserve">Сб. цен и ОНЗТ, Утвержденный приказом Роскомзема от 28.12.95 №70 Глава 11, </t>
    </r>
    <r>
      <rPr>
        <sz val="12"/>
        <color rgb="FFFF0000"/>
        <rFont val="Times New Roman"/>
        <family val="1"/>
        <charset val="204"/>
      </rPr>
      <t>табл. 76 применительно
а = 221</t>
    </r>
  </si>
  <si>
    <t>221*1,47</t>
  </si>
  <si>
    <t>ОУ п.14 К=0,85</t>
  </si>
  <si>
    <t>УНЦ КТП киоскового типа 6-20 кВ</t>
  </si>
  <si>
    <t xml:space="preserve">Таблица 5. Строительство (реконструкция) КЛ 0,4-500 кВ,выполнения специального перехода кабельной линии методом ГНБ  </t>
  </si>
  <si>
    <t>затраты на содержание Заказчика и стройконтроль</t>
  </si>
  <si>
    <t>1 км по трассе</t>
  </si>
  <si>
    <t>П5-01</t>
  </si>
  <si>
    <t>УНЦ на устройство траншеи КЛ и восстановление благоустройства по трассе</t>
  </si>
  <si>
    <t>6-15</t>
  </si>
  <si>
    <t xml:space="preserve"> Таблица 5 УНЦ</t>
  </si>
  <si>
    <t>Проверил: начальник ОКС</t>
  </si>
  <si>
    <t>Характеристика предприятия, здания, сооружения или виды работ</t>
  </si>
  <si>
    <t>Номер частей, глав, таблиц, процентов, параграфов и пунктов указаний к разделу Справочника базовых цен на проектные и изыскательские работы для строительства</t>
  </si>
  <si>
    <t>Номер частей, глав, таблиц, и пунктов указаний к разделу сборника цен</t>
  </si>
  <si>
    <t>га</t>
  </si>
  <si>
    <t>3284*S</t>
  </si>
  <si>
    <t>1067*1,15*S</t>
  </si>
  <si>
    <t>Организация и ликвидация</t>
  </si>
  <si>
    <t>работ</t>
  </si>
  <si>
    <t>ОУ п.13, примеч.п.1 К=2,5</t>
  </si>
  <si>
    <t>*0,06*2,5</t>
  </si>
  <si>
    <t>продолжительность изыскат работ</t>
  </si>
  <si>
    <t>до 1 месяца</t>
  </si>
  <si>
    <t>Итого</t>
  </si>
  <si>
    <t xml:space="preserve"> Итого с районными </t>
  </si>
  <si>
    <t xml:space="preserve"> коэфициентами.:</t>
  </si>
  <si>
    <t xml:space="preserve">   заработной плате.</t>
  </si>
  <si>
    <t>Табл. 3 § 2</t>
  </si>
  <si>
    <t>итого х1,08</t>
  </si>
  <si>
    <t>7</t>
  </si>
  <si>
    <t>Смета №1.1</t>
  </si>
  <si>
    <t>Смета №1.2</t>
  </si>
  <si>
    <t>Смета №1.3</t>
  </si>
  <si>
    <t>Смета №1.4</t>
  </si>
  <si>
    <t>Смета №1.5</t>
  </si>
  <si>
    <t>Смета №1.6</t>
  </si>
  <si>
    <t>Смета №2.1</t>
  </si>
  <si>
    <t>Смета №2.2</t>
  </si>
  <si>
    <t>Смета №2.3</t>
  </si>
  <si>
    <t>Смета №2.4</t>
  </si>
  <si>
    <t>Смета №2.5</t>
  </si>
  <si>
    <t>Смета №3.1</t>
  </si>
  <si>
    <t>Смета №3.2</t>
  </si>
  <si>
    <t>Смета №3.3</t>
  </si>
  <si>
    <t>Наименование предприятия, здания, сооружения, стадии проектирования, этапа, вида работ:</t>
  </si>
  <si>
    <t xml:space="preserve">Расчет стоимости:
(а + bx) х Ki,
или (объем строительно-монтажных работ) х проц.
100
или количество х цена
</t>
  </si>
  <si>
    <t xml:space="preserve">  </t>
  </si>
  <si>
    <t>8</t>
  </si>
  <si>
    <r>
      <t xml:space="preserve">ОНЗТ-96, табл. 73, А - объект, В - 1 тыс.га отводимой территории.  </t>
    </r>
    <r>
      <rPr>
        <b/>
        <sz val="10"/>
        <rFont val="Times New Roman"/>
        <family val="1"/>
        <charset val="204"/>
      </rPr>
      <t>п.2 Прим.</t>
    </r>
    <r>
      <rPr>
        <sz val="10"/>
        <rFont val="Times New Roman"/>
        <family val="1"/>
        <charset val="204"/>
      </rPr>
      <t xml:space="preserve"> Площадь отводимой территории составляет больше 1 тыс.га. При меньшей площади - в А понижающий 
К2 =1-0,9*(1-S)=0,1 (S площадь тыс.га);
Кр=1,47 - районный коэф. (ОУ п.14, прил.1)
</t>
    </r>
  </si>
  <si>
    <r>
      <t xml:space="preserve">ОНЗТ-96, табл. 75, А - объект, В - 1 тыс.га территории. </t>
    </r>
    <r>
      <rPr>
        <b/>
        <sz val="10"/>
        <rFont val="Times New Roman"/>
        <family val="1"/>
        <charset val="204"/>
      </rPr>
      <t>п.2 Прим.</t>
    </r>
    <r>
      <rPr>
        <sz val="10"/>
        <rFont val="Times New Roman"/>
        <family val="1"/>
        <charset val="204"/>
      </rPr>
      <t xml:space="preserve"> Площадь территории более 2тыс.га. При меньшей площади вводится в А понижающий К2=1-0,45*(2-S)=0,1 (S площадь тыс.га). </t>
    </r>
    <r>
      <rPr>
        <b/>
        <sz val="10"/>
        <rFont val="Times New Roman"/>
        <family val="1"/>
        <charset val="204"/>
      </rPr>
      <t>п.3 Прим.</t>
    </r>
    <r>
      <rPr>
        <sz val="10"/>
        <rFont val="Times New Roman"/>
        <family val="1"/>
        <charset val="204"/>
      </rPr>
      <t xml:space="preserve"> на 1 км границы приходится до 5 точек, имеющих геоданные. При большем количестве повышающий в В К4=1+0,10*(n-5)=1 (n - количество точек, в расчете на 1 км границы). </t>
    </r>
    <r>
      <rPr>
        <b/>
        <sz val="10"/>
        <rFont val="Times New Roman"/>
        <family val="1"/>
        <charset val="204"/>
      </rPr>
      <t>п.6 Прим.</t>
    </r>
    <r>
      <rPr>
        <sz val="10"/>
        <rFont val="Times New Roman"/>
        <family val="1"/>
        <charset val="204"/>
      </rPr>
      <t xml:space="preserve"> При масшатбе 1:500 в В коэффициент К6=1,6;
Кр=1,24 - районный коэф. (ОУ п.14, прил.1)</t>
    </r>
  </si>
  <si>
    <t>контроль</t>
  </si>
  <si>
    <t>сводная смета</t>
  </si>
  <si>
    <t>В.В. Шалдин</t>
  </si>
  <si>
    <t>УТВЕРЖДАЮ</t>
  </si>
  <si>
    <t>Директор Оренбургского ПО</t>
  </si>
  <si>
    <t xml:space="preserve">"Оренбургэнерго" </t>
  </si>
  <si>
    <t>_______________ В.В. Шалдин</t>
  </si>
  <si>
    <t>СВОДНАЯ СМЕТА</t>
  </si>
  <si>
    <t xml:space="preserve">      (к стоимости лота по услугам)</t>
  </si>
  <si>
    <t xml:space="preserve"> на проектные и изыскательские работы</t>
  </si>
  <si>
    <t>Наименование строительства</t>
  </si>
  <si>
    <t>№ пп</t>
  </si>
  <si>
    <t xml:space="preserve">  Перечень выполняемых работ</t>
  </si>
  <si>
    <t>Стоимость работ, руб.</t>
  </si>
  <si>
    <t>Всего по сводной смете</t>
  </si>
  <si>
    <t xml:space="preserve">Директор Оренбургского ПО </t>
  </si>
  <si>
    <t>А.А. Красильников</t>
  </si>
  <si>
    <t>УНЦ выполнения специального перехода кабельной линии методом ГНБ</t>
  </si>
  <si>
    <t>0,4-10</t>
  </si>
  <si>
    <t>2018/2017</t>
  </si>
  <si>
    <t>2019/2018</t>
  </si>
  <si>
    <t>2020/2019</t>
  </si>
  <si>
    <t>2021/2020</t>
  </si>
  <si>
    <t>2022/2021</t>
  </si>
  <si>
    <t>2023/2022</t>
  </si>
  <si>
    <t>2024/2023</t>
  </si>
  <si>
    <t>2023г.</t>
  </si>
  <si>
    <t>2024г.</t>
  </si>
  <si>
    <t xml:space="preserve"> - II категория сложности </t>
  </si>
  <si>
    <t>УНЦ на восстановление дорожного покрытия при прокладке кабельной линии (для всех субъектов РФ)</t>
  </si>
  <si>
    <t>Тротуар</t>
  </si>
  <si>
    <t>1 м2</t>
  </si>
  <si>
    <t>Б4-01</t>
  </si>
  <si>
    <t>Затраты на проектно-изыскательские работы по КЛ</t>
  </si>
  <si>
    <t xml:space="preserve">Наименование предприятия, здания, сооружения, стадии проектирования, этапа, вида работ:  </t>
  </si>
  <si>
    <t xml:space="preserve">Фиксация трасс электротехнических сетей 1 категории </t>
  </si>
  <si>
    <t>1-0,5 - для очень малых трасс
0,1 - для малых трасс
0,05 и менее - для больших трасс</t>
  </si>
  <si>
    <t xml:space="preserve">ИТОГО обмерные работы  </t>
  </si>
  <si>
    <t>ОУ п.9 Табл. 4, §1</t>
  </si>
  <si>
    <t xml:space="preserve">Составил: ________________________ </t>
  </si>
  <si>
    <t xml:space="preserve">Проверил: ________________________ </t>
  </si>
  <si>
    <t xml:space="preserve">СБЦ ПРС «Коммунальные инженерные сети
и сооружения», 2012 г., табл. 17 п.1
Стадия - "рп" = 100%;
1) К=1,075 - районный к-т
</t>
  </si>
  <si>
    <r>
      <t xml:space="preserve">Кабельные линии напряжением до 35 кВ с интервалами протяженности, м:  от 100 м до 500          </t>
    </r>
    <r>
      <rPr>
        <b/>
        <sz val="11"/>
        <color rgb="FFFF0000"/>
        <rFont val="Times New Roman"/>
        <family val="1"/>
        <charset val="204"/>
      </rPr>
      <t>КЛ 0,4 кВ - 0,330 км</t>
    </r>
  </si>
  <si>
    <t xml:space="preserve">         Стоимость проектных работ в ценах 2001г 
а = 7,763 тыс. руб.
в = 0,042 тыс. руб.
длина =330 м              (7763+42*330)*0,3*1,075</t>
  </si>
  <si>
    <r>
      <t xml:space="preserve">Радиальная секционированная электрическая сеть простой конфигурации с количеством выключателей до 5
</t>
    </r>
    <r>
      <rPr>
        <sz val="11"/>
        <color rgb="FFFF0000"/>
        <rFont val="Times New Roman"/>
        <family val="1"/>
        <charset val="204"/>
      </rPr>
      <t>Установка силового шкафа 
Применит.</t>
    </r>
  </si>
  <si>
    <r>
      <t>СБЦ ПРС «Коммунальные инженерные сети
и сооружения», 2012 г., табл. 39 п.1  
Стадия - "рп" = 100%;
1) К=1,075 - районный к-т
2</t>
    </r>
    <r>
      <rPr>
        <sz val="11"/>
        <color rgb="FFFF0000"/>
        <rFont val="Times New Roman"/>
        <family val="1"/>
        <charset val="204"/>
      </rPr>
      <t>) к=0,5 - относительная стоимость проектирования =ПД=50%</t>
    </r>
  </si>
  <si>
    <t>Стоимость проектных работ в ценах 2001г  
а = 2,82 т.р.
1 сеть</t>
  </si>
  <si>
    <t>Табл. 9 § 5</t>
  </si>
  <si>
    <t>ОУ т.9 п.5д ; 
прим.6 к Табл.9 п.5  К=1,15</t>
  </si>
  <si>
    <t>без выплаты работникам командировочных</t>
  </si>
  <si>
    <t>Табл. 5 § 1</t>
  </si>
  <si>
    <r>
      <t>(</t>
    </r>
    <r>
      <rPr>
        <sz val="11"/>
        <color rgb="FFFF0000"/>
        <rFont val="Times New Roman"/>
        <family val="1"/>
        <charset val="204"/>
      </rPr>
      <t>7959,70+895,47</t>
    </r>
    <r>
      <rPr>
        <sz val="11"/>
        <rFont val="Times New Roman"/>
        <family val="1"/>
        <charset val="204"/>
      </rPr>
      <t>)*</t>
    </r>
  </si>
  <si>
    <t>Расстояние св 100 до 300 км и</t>
  </si>
  <si>
    <t>19,6%</t>
  </si>
  <si>
    <t xml:space="preserve"> *0,196</t>
  </si>
  <si>
    <t>(полевые+внутр.трансп.)*</t>
  </si>
  <si>
    <r>
      <t xml:space="preserve">ОНЗТ-96, табл. 75, А - объект, В - 1 тыс.га территории. 
</t>
    </r>
    <r>
      <rPr>
        <b/>
        <sz val="10"/>
        <rFont val="Times New Roman"/>
        <family val="1"/>
        <charset val="204"/>
      </rPr>
      <t>п.2 Прим.</t>
    </r>
    <r>
      <rPr>
        <sz val="10"/>
        <rFont val="Times New Roman"/>
        <family val="1"/>
        <charset val="204"/>
      </rPr>
      <t xml:space="preserve"> Площадь территории более 2тыс.га. При меньшей площади вводится в А понижающий К2=1-0,45*(2-S)=0,1 (S площадь тыс.га). 
К6=1,6;
Кр=1,24 - районный коэф. (ОУ п.14, прил.1)</t>
    </r>
  </si>
  <si>
    <r>
      <t>А=355, В=22
(355*К2+22*</t>
    </r>
    <r>
      <rPr>
        <sz val="10"/>
        <rFont val="Times New Roman"/>
        <family val="1"/>
        <charset val="204"/>
      </rPr>
      <t>К6*S)*Кр</t>
    </r>
  </si>
  <si>
    <r>
      <t>(1363*К2+3431*(</t>
    </r>
    <r>
      <rPr>
        <b/>
        <sz val="12"/>
        <color indexed="10"/>
        <rFont val="Times New Roman"/>
        <family val="1"/>
        <charset val="204"/>
      </rPr>
      <t>L/100)*3,5</t>
    </r>
    <r>
      <rPr>
        <sz val="12"/>
        <rFont val="Times New Roman"/>
        <family val="1"/>
        <charset val="204"/>
      </rPr>
      <t>)*1,47</t>
    </r>
  </si>
  <si>
    <t>Итого по смете в ценах 1996г</t>
  </si>
  <si>
    <t>Проектные работы  КТП 6/0,4 кВ</t>
  </si>
  <si>
    <t>Выполнение кадастровых работ по установлению и описанию границ охранных зон  КТП 6/0,4 кВ</t>
  </si>
  <si>
    <t>КТП 6/0,4 кВ</t>
  </si>
  <si>
    <t>Проектные работы  КТП 6/0,4 кВ (2*630кВА)</t>
  </si>
  <si>
    <t>Изыскательские работы КТП 6/0,4 кВ</t>
  </si>
  <si>
    <t>Выполнение кадастровых работ по установлению и описанию границ охранных зон КТП 6/0,4 кВ</t>
  </si>
  <si>
    <r>
      <t>Стоимость проектных работ в ценах 2001г
а =</t>
    </r>
    <r>
      <rPr>
        <b/>
        <sz val="16"/>
        <color rgb="FFFF0000"/>
        <rFont val="Times New Roman"/>
        <family val="1"/>
        <charset val="204"/>
      </rPr>
      <t xml:space="preserve"> </t>
    </r>
    <r>
      <rPr>
        <b/>
        <sz val="10"/>
        <rFont val="Times New Roman"/>
        <family val="1"/>
        <charset val="204"/>
      </rPr>
      <t>20,8</t>
    </r>
    <r>
      <rPr>
        <sz val="16"/>
        <color rgb="FFFF000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 xml:space="preserve">тыс. руб.
в = 0 тыс. руб.                  </t>
    </r>
    <r>
      <rPr>
        <sz val="11"/>
        <color rgb="FFFF0000"/>
        <rFont val="Times New Roman"/>
        <family val="1"/>
        <charset val="204"/>
      </rPr>
      <t>количество = 1       (20800*1*1,075*0,5)</t>
    </r>
  </si>
  <si>
    <r>
      <t>СБЦ ПРС «Коммунальные инженерные сети
и сооружения», 2012 г.,</t>
    </r>
    <r>
      <rPr>
        <sz val="11"/>
        <color rgb="FFFF0000"/>
        <rFont val="Times New Roman"/>
        <family val="1"/>
        <charset val="204"/>
      </rPr>
      <t xml:space="preserve"> табл. 5 п.10  </t>
    </r>
    <r>
      <rPr>
        <sz val="11"/>
        <rFont val="Times New Roman"/>
        <family val="1"/>
        <charset val="204"/>
      </rPr>
      <t xml:space="preserve">
Стадия - "рп" = 100%;
1) К=1,075 - районный к-т
</t>
    </r>
    <r>
      <rPr>
        <sz val="11"/>
        <color rgb="FFFF0000"/>
        <rFont val="Times New Roman"/>
        <family val="1"/>
        <charset val="204"/>
      </rPr>
      <t>2) к=0,3 - относительная стоимость проектирования
3) К=0,15 - п. 2.4.6. при параллельной прокладке линий применяется коэффициент 0,15 за каждую последующую линию.</t>
    </r>
  </si>
  <si>
    <t>диаметр трубы 90-140мм, 2 трубы</t>
  </si>
  <si>
    <t>Н1-03</t>
  </si>
  <si>
    <r>
      <t xml:space="preserve">Внесение сведений о границах охранных зон в документы государственного кадастрового учета </t>
    </r>
    <r>
      <rPr>
        <sz val="12"/>
        <color rgb="FFFF0000"/>
        <rFont val="Times New Roman"/>
        <family val="1"/>
        <charset val="204"/>
      </rPr>
      <t xml:space="preserve"> (в целом по объекту )</t>
    </r>
    <r>
      <rPr>
        <sz val="12"/>
        <rFont val="Times New Roman"/>
        <family val="1"/>
        <charset val="204"/>
      </rPr>
      <t xml:space="preserve"> </t>
    </r>
  </si>
  <si>
    <r>
      <t xml:space="preserve">         Стоимость проектных работ в ценах 2001г  (КЛ-0,4 кВ-ГНБ)
а =47,8 тыс. руб.
в = 0,18тыс. руб.
</t>
    </r>
    <r>
      <rPr>
        <sz val="11"/>
        <color rgb="FFFF0000"/>
        <rFont val="Times New Roman"/>
        <family val="1"/>
        <charset val="204"/>
      </rPr>
      <t>(47800+180*1631)*0,3*1,075</t>
    </r>
  </si>
  <si>
    <t>Укрупненный расчет стоимости</t>
  </si>
  <si>
    <t>Итого в ценах 2001г.</t>
  </si>
  <si>
    <t>Всего по смете в ценах 2000г.</t>
  </si>
  <si>
    <t>Итого по смете в ценах 2000г.</t>
  </si>
  <si>
    <r>
      <t xml:space="preserve">Итого  СМР с индексом изменения стоимости: 
</t>
    </r>
    <r>
      <rPr>
        <sz val="10"/>
        <rFont val="Times New Roman"/>
        <family val="1"/>
        <charset val="204"/>
      </rPr>
      <t xml:space="preserve"> </t>
    </r>
    <r>
      <rPr>
        <i/>
        <sz val="10"/>
        <rFont val="Times New Roman"/>
        <family val="1"/>
        <charset val="204"/>
      </rPr>
      <t xml:space="preserve"> - в ценах 22г. от цен 4 кв.17г. c дефляторами 1,053*1,074*1,036*1,037*(1+1,037)/2</t>
    </r>
  </si>
  <si>
    <t xml:space="preserve">Ссылка на            № смет </t>
  </si>
  <si>
    <t>УНЦ КЛ 6-500 кВ (с алюминиевой жилой) -2 цепи</t>
  </si>
  <si>
    <t>6-10</t>
  </si>
  <si>
    <t>сечение жилы 185мм2 -2 цепи</t>
  </si>
  <si>
    <t>К1-01</t>
  </si>
  <si>
    <t>Траншея КЛ, 2 цепи, благоустройство по трассе без учета восстановления газонов</t>
  </si>
  <si>
    <t>Б2-02-2</t>
  </si>
  <si>
    <t xml:space="preserve">УНЦ ИИК </t>
  </si>
  <si>
    <t>Прибор учета трехфазный</t>
  </si>
  <si>
    <t>1 точка учета</t>
  </si>
  <si>
    <t>А1-02</t>
  </si>
  <si>
    <r>
      <t xml:space="preserve">Итого  ПИР с индексом изменения стоимости: 
</t>
    </r>
    <r>
      <rPr>
        <sz val="10"/>
        <rFont val="Times New Roman"/>
        <family val="1"/>
        <charset val="204"/>
      </rPr>
      <t xml:space="preserve"> </t>
    </r>
    <r>
      <rPr>
        <i/>
        <sz val="10"/>
        <rFont val="Times New Roman"/>
        <family val="1"/>
        <charset val="204"/>
      </rPr>
      <t xml:space="preserve"> - в ценах 22г.  </t>
    </r>
    <r>
      <rPr>
        <i/>
        <sz val="10"/>
        <color rgb="FFFF0000"/>
        <rFont val="Times New Roman"/>
        <family val="1"/>
        <charset val="204"/>
      </rPr>
      <t>С затратами заказчика 2,91%</t>
    </r>
  </si>
  <si>
    <t>Составил: инженер ОПО</t>
  </si>
  <si>
    <t>Л.А. Зависнова</t>
  </si>
  <si>
    <t xml:space="preserve">4х240 мм2 (с алюминиевой жилой) - 2 цепи  </t>
  </si>
  <si>
    <t>Б2-01-2</t>
  </si>
  <si>
    <t>Составил:  Инженер ОПО</t>
  </si>
  <si>
    <t>Смета №3.4</t>
  </si>
  <si>
    <t>– изготовление перечня объектов капитального строительства и линейных сооружений, расположенных в границах охранных зон и не относящихся к объектам электросетевого хозяйства, с указанием их технических характеристик, назначения и места расположения (при необходимости);
– подготовка заявлений о внесении сведений о границах охранных зон объектов электросетевого хозяйства в данные государственного кадастрового учета недвижимого имущества;
– предоставление в орган кадастрового учета документов, необходимых для внесения сведений о границах охранных зон объектов электросетевого хозяйства в документы государственного кадастрового учета недвижимого имущества;</t>
  </si>
  <si>
    <t>Итого по смете в ценах 2001г</t>
  </si>
  <si>
    <t>К3-10-1</t>
  </si>
  <si>
    <t>УНЦ КЛ 6-500 кВ (с алюминиевой жилой)</t>
  </si>
  <si>
    <r>
      <t>1414*</t>
    </r>
    <r>
      <rPr>
        <sz val="10"/>
        <color rgb="FFFF0000"/>
        <rFont val="Times New Roman"/>
        <family val="1"/>
        <charset val="204"/>
      </rPr>
      <t>L/100*0,2</t>
    </r>
  </si>
  <si>
    <t>Табл. 58-1-1                                         К=0,2-относительная стоимость работ</t>
  </si>
  <si>
    <r>
      <rPr>
        <sz val="11"/>
        <color rgb="FFFF0000"/>
        <rFont val="Times New Roman"/>
        <family val="1"/>
        <charset val="204"/>
      </rPr>
      <t>СБЦП07 «Коммунальные инженерные сети
и сооружения»</t>
    </r>
    <r>
      <rPr>
        <sz val="11"/>
        <rFont val="Times New Roman"/>
        <family val="1"/>
        <charset val="204"/>
      </rPr>
      <t xml:space="preserve">, 2012 г., табл. 17 п.1
Стадия - "рп" = 100%;
1) К=1,075 - районный к-т                  
</t>
    </r>
  </si>
  <si>
    <t xml:space="preserve">Итого в ценах 1кв 2022г </t>
  </si>
  <si>
    <t>Создание инженерно-топографического плана (незастроенная территория)  
ТП - площадь 50м2</t>
  </si>
  <si>
    <t>Табл. 9 § 4</t>
  </si>
  <si>
    <t>О.У. п.8г Т.2 §2 К=1,3 на неблагоприятный  период, п.4 Т9  (при необходимости )</t>
  </si>
  <si>
    <t>должно быть 80м2</t>
  </si>
  <si>
    <t>ОУ п.15д К=1,2</t>
  </si>
  <si>
    <t xml:space="preserve"> Итого с районными  коэфициентами.:</t>
  </si>
  <si>
    <t>Итого в ценах  2022г</t>
  </si>
  <si>
    <t>Схема расположения земельных участков необходимых для размещения КТП на кадастровом плане территории</t>
  </si>
  <si>
    <t>Всего по смете в ценах 2001г:</t>
  </si>
  <si>
    <t>Итого в ценах 2022г</t>
  </si>
  <si>
    <t xml:space="preserve">
Приказ Минэкономразвития РФ №720 от 30.10.2020г
</t>
  </si>
  <si>
    <r>
      <t xml:space="preserve">Описание границ охранных зон объектов электросетевых комплексов:
</t>
    </r>
    <r>
      <rPr>
        <b/>
        <sz val="12"/>
        <color rgb="FFC00000"/>
        <rFont val="Times New Roman"/>
        <family val="1"/>
        <charset val="204"/>
      </rPr>
      <t xml:space="preserve">для КТП-10/0,4кВ
</t>
    </r>
    <r>
      <rPr>
        <i/>
        <sz val="12"/>
        <color rgb="FFC00000"/>
        <rFont val="Times New Roman"/>
        <family val="1"/>
        <charset val="204"/>
      </rPr>
      <t>площадь в описании охранных зон с размерами - по 10м с каждой стороны от края ТП</t>
    </r>
  </si>
  <si>
    <t xml:space="preserve">Итого в ценах 2022г </t>
  </si>
  <si>
    <t>Подготовка схемы расположения земельного участка на кадастровом плане территории КТП 6/0,4 кВ</t>
  </si>
  <si>
    <t xml:space="preserve"> Таблица 3 УНЦ</t>
  </si>
  <si>
    <t xml:space="preserve">стр.конт+содержания Заказчика </t>
  </si>
  <si>
    <t>П6-05</t>
  </si>
  <si>
    <t>250 кВА с 2 трансформаторами</t>
  </si>
  <si>
    <t>Э1-06-2</t>
  </si>
  <si>
    <t xml:space="preserve">4х95 мм2 (с алюминиевой жилой) - 2 цепи  </t>
  </si>
  <si>
    <t xml:space="preserve">4х120 мм2 (с алюминиевой жилой) - 2 цепи </t>
  </si>
  <si>
    <t xml:space="preserve">4х50 мм2 (с алюминиевой жилой)- 2 цепи  </t>
  </si>
  <si>
    <t>сечение жилы 150 мм2 - 2 цепи</t>
  </si>
  <si>
    <t>СМР+ПИР (КТП с ТМГ 2*250 кВА) (в ценах 4 кв.17г.)</t>
  </si>
  <si>
    <t>Индексы-дефляторы к СМР от цен 4кв.2017г. в уровень цен 2022г.</t>
  </si>
  <si>
    <t xml:space="preserve">Итого в ценах 2022 г </t>
  </si>
  <si>
    <t>КТП 2*250 кВА</t>
  </si>
  <si>
    <t>КЛ-0,4кВ</t>
  </si>
  <si>
    <t>Предпроектные работы КЛ 0,4 кВ</t>
  </si>
  <si>
    <t>Проектные работы  КЛ 0,4 кВ</t>
  </si>
  <si>
    <t>Изыскательские работы  КЛ 0,4 кВ</t>
  </si>
  <si>
    <t>Подготовка схемы расположения земельного участка на кадастровом плане территории КЛ 0,4 кВ</t>
  </si>
  <si>
    <t>Выполнение кадастровых работ по  описанию границ охранных зон  КЛ 0,4 кВ</t>
  </si>
  <si>
    <t xml:space="preserve">Итого в ценах  1 кв. 2022г. </t>
  </si>
  <si>
    <t xml:space="preserve">Итого в ценах 1кв. 2022г. </t>
  </si>
  <si>
    <t xml:space="preserve">Итого в ценах  2022г. </t>
  </si>
  <si>
    <t xml:space="preserve">Расстояние от 5 км до 10 км                                                                                                                                                                                                               </t>
  </si>
  <si>
    <t>11,25%</t>
  </si>
  <si>
    <t>Внутренний транспорт (Расстояние от Главпочтамт Оренбургская обл до ул. Монтажников в г.Оренбурге)</t>
  </si>
  <si>
    <r>
      <t>СБЦП-02 «Объекты связи», 2010 г.,</t>
    </r>
    <r>
      <rPr>
        <sz val="11"/>
        <color rgb="FFFF0000"/>
        <rFont val="Times New Roman"/>
        <family val="1"/>
        <charset val="204"/>
      </rPr>
      <t xml:space="preserve"> табл. 1 п.48  </t>
    </r>
    <r>
      <rPr>
        <sz val="11"/>
        <rFont val="Times New Roman"/>
        <family val="1"/>
        <charset val="204"/>
      </rPr>
      <t xml:space="preserve">
Стадия - "рп" = 100%;
1) К=1,075 - районный к-т
</t>
    </r>
  </si>
  <si>
    <r>
      <t>Подземный переход методом ГНБ</t>
    </r>
    <r>
      <rPr>
        <sz val="11"/>
        <color rgb="FFFF0000"/>
        <rFont val="Times New Roman"/>
        <family val="1"/>
        <charset val="204"/>
      </rPr>
      <t xml:space="preserve">
</t>
    </r>
    <r>
      <rPr>
        <b/>
        <sz val="11"/>
        <color rgb="FFFF0000"/>
        <rFont val="Times New Roman"/>
        <family val="1"/>
        <charset val="204"/>
      </rPr>
      <t xml:space="preserve">КЛ-0,4 кВ- </t>
    </r>
  </si>
  <si>
    <r>
      <t>Подземный переход методом ГНБ: от 20 до 60 м</t>
    </r>
    <r>
      <rPr>
        <sz val="11"/>
        <color rgb="FFFF0000"/>
        <rFont val="Times New Roman"/>
        <family val="1"/>
        <charset val="204"/>
      </rPr>
      <t xml:space="preserve">
</t>
    </r>
    <r>
      <rPr>
        <b/>
        <sz val="11"/>
        <color rgb="FFFF0000"/>
        <rFont val="Times New Roman"/>
        <family val="1"/>
        <charset val="204"/>
      </rPr>
      <t xml:space="preserve">КЛ-0,4 кВ- 7х30м км                           </t>
    </r>
  </si>
  <si>
    <t xml:space="preserve">         Стоимость проектных работ в ценах 2001г  (КЛ-0,4 кВ-ГНБ)
а =7,58 тыс. руб.
в = 0,015 тыс. руб.
длина = 7х30 м                                     (7580+15*30*7)*1,075</t>
  </si>
  <si>
    <r>
      <t xml:space="preserve">Комплектная двухтрансформаторная с количеством вводов до двух без выключателей  высокого напряжения мощностью до 2*630 кВА
</t>
    </r>
    <r>
      <rPr>
        <b/>
        <sz val="11"/>
        <color rgb="FFFF0000"/>
        <rFont val="Times New Roman"/>
        <family val="1"/>
        <charset val="204"/>
      </rPr>
      <t>Строительство КТП 2*250 кВА</t>
    </r>
  </si>
  <si>
    <t>г. Оренбург, ул. Монтажников, №20/3.</t>
  </si>
  <si>
    <t>3284*S*1,3</t>
  </si>
  <si>
    <t>1067*1,2*S</t>
  </si>
  <si>
    <t>*11,25%</t>
  </si>
  <si>
    <t xml:space="preserve">(Заявитель Манасуев Валерий Юрьевич договор на ТП №2130-004059/8210018352 от 17.06.2021г.)    </t>
  </si>
  <si>
    <t>Российская Федерация, Оренбургская область, Оренбургский район</t>
  </si>
  <si>
    <r>
      <t xml:space="preserve">УНЦ КЛ 0,4кВ - 2 цепи 
</t>
    </r>
    <r>
      <rPr>
        <i/>
        <sz val="12"/>
        <color rgb="FF0070C0"/>
        <rFont val="Arial"/>
        <family val="2"/>
        <charset val="204"/>
      </rPr>
      <t>ИП Рязанцев</t>
    </r>
  </si>
  <si>
    <r>
      <t xml:space="preserve">УНЦ КЛ 0,4кВ
</t>
    </r>
    <r>
      <rPr>
        <i/>
        <sz val="12"/>
        <color rgb="FF0070C0"/>
        <rFont val="Arial"/>
        <family val="2"/>
        <charset val="204"/>
      </rPr>
      <t>ООО Газтеплосервис</t>
    </r>
  </si>
  <si>
    <r>
      <t xml:space="preserve">УНЦ КЛ 0,4кВ - 2 цепи 
</t>
    </r>
    <r>
      <rPr>
        <i/>
        <sz val="12"/>
        <color rgb="FF0070C0"/>
        <rFont val="Arial"/>
        <family val="2"/>
        <charset val="204"/>
      </rPr>
      <t>ИП Ситникова</t>
    </r>
  </si>
  <si>
    <r>
      <t xml:space="preserve">УНЦ КЛ 0,4кВ - 2 цепи 
</t>
    </r>
    <r>
      <rPr>
        <i/>
        <sz val="12"/>
        <color rgb="FF0070C0"/>
        <rFont val="Arial"/>
        <family val="2"/>
        <charset val="204"/>
      </rPr>
      <t>ТД Автолайм</t>
    </r>
  </si>
  <si>
    <t>4х35 мм2 (с алюминиевой жилой) 1 цепь</t>
  </si>
  <si>
    <t>Н1-05</t>
  </si>
  <si>
    <t>Н1-04</t>
  </si>
  <si>
    <r>
      <t xml:space="preserve">диаметр трубы 90-140мм, 4 трубы
</t>
    </r>
    <r>
      <rPr>
        <sz val="12"/>
        <color rgb="FFFF0000"/>
        <rFont val="Arial"/>
        <family val="2"/>
        <charset val="204"/>
      </rPr>
      <t>(прим. для 7 труб)</t>
    </r>
  </si>
  <si>
    <r>
      <t xml:space="preserve">диаметр трубы 90-140мм, 3 трубы
</t>
    </r>
    <r>
      <rPr>
        <sz val="12"/>
        <color rgb="FFFF0000"/>
        <rFont val="Arial"/>
        <family val="2"/>
        <charset val="204"/>
      </rPr>
      <t>(прим. для 7 труб)</t>
    </r>
  </si>
  <si>
    <t>К3-06-1</t>
  </si>
  <si>
    <t>К3-03-1</t>
  </si>
  <si>
    <t>К3-07-1</t>
  </si>
  <si>
    <t>К3-04-1</t>
  </si>
  <si>
    <t>до 1 км</t>
  </si>
  <si>
    <t>К1-06-1</t>
  </si>
  <si>
    <t>Идентификатор инвестиционного проекта:</t>
  </si>
  <si>
    <t xml:space="preserve">филиала ПАО "Россети Волга" - </t>
  </si>
  <si>
    <t>на выполнение кадастровых работ по установлению и описанию границ охранных зон КЛ 0,4 кВ</t>
  </si>
  <si>
    <t>СБЦ ПРС «Коммунальные инженерные сети и сооружения», 2012 г., табл. 37 п. 2
Стадия - "рп" = 100%;
1) К=1,075 - районный к-т
2) К=0,5 - привязка типовой документации (п.3.2. МУ №620 от 29.12.2009г.)</t>
  </si>
  <si>
    <t>на выполнение кадастровых работ по описанию границ охранных зон ТП-10/0,4кВ</t>
  </si>
  <si>
    <t xml:space="preserve">Проверил: Начальник ОКС ОПО                                                              </t>
  </si>
  <si>
    <t>"_____"  _________________ 2022г.</t>
  </si>
  <si>
    <t>Таблица 5
УНЦ</t>
  </si>
  <si>
    <t>Таблица 5 УНЦ</t>
  </si>
  <si>
    <r>
      <t xml:space="preserve">Индекс изменения сметной стоимости на проектные работы  </t>
    </r>
    <r>
      <rPr>
        <i/>
        <strike/>
        <sz val="10"/>
        <rFont val="Times New Roman"/>
        <family val="1"/>
        <charset val="204"/>
      </rPr>
      <t xml:space="preserve"> </t>
    </r>
    <r>
      <rPr>
        <i/>
        <sz val="10"/>
        <rFont val="Times New Roman"/>
        <family val="1"/>
        <charset val="204"/>
      </rPr>
      <t xml:space="preserve">в  уровень цен 2022г.от цен 4кв.17г.  </t>
    </r>
  </si>
  <si>
    <r>
      <t xml:space="preserve">Итого ПИР с индексом изменения стоимости: 
</t>
    </r>
    <r>
      <rPr>
        <sz val="10"/>
        <rFont val="Times New Roman"/>
        <family val="1"/>
        <charset val="204"/>
      </rPr>
      <t xml:space="preserve"> </t>
    </r>
    <r>
      <rPr>
        <i/>
        <sz val="10"/>
        <rFont val="Times New Roman"/>
        <family val="1"/>
        <charset val="204"/>
      </rPr>
      <t xml:space="preserve"> - в ценах 2022г.  от цен 4 кв.2017г. c дефляторами</t>
    </r>
  </si>
  <si>
    <r>
      <t xml:space="preserve">Итого СМР с индексом изменения стоимости: 
</t>
    </r>
    <r>
      <rPr>
        <sz val="10"/>
        <rFont val="Times New Roman"/>
        <family val="1"/>
        <charset val="204"/>
      </rPr>
      <t xml:space="preserve"> </t>
    </r>
    <r>
      <rPr>
        <i/>
        <sz val="10"/>
        <rFont val="Times New Roman"/>
        <family val="1"/>
        <charset val="204"/>
      </rPr>
      <t xml:space="preserve"> - в ценах 2022г.  от цен 4 кв.2017г. c дефляторами</t>
    </r>
  </si>
  <si>
    <t xml:space="preserve">УНЦ КЛ 0,4кВ - 2 цепи 
</t>
  </si>
  <si>
    <t>УНЦ КЛ 0,4кВ</t>
  </si>
  <si>
    <t xml:space="preserve">4х240 мм2 (с алюминиевой жилой) </t>
  </si>
  <si>
    <t>К3-10</t>
  </si>
  <si>
    <t>Траншея КЛ, 1 цепь, благоустройство по трассе без учета восстановления газонов</t>
  </si>
  <si>
    <t>Б2-01-1</t>
  </si>
  <si>
    <t xml:space="preserve">Траншея КЛ, 2 цепи, благоустройство по трассе без учета восстановления газонов
</t>
  </si>
  <si>
    <t xml:space="preserve">Расстояние до 5 км                                                                                                                                                                                                               </t>
  </si>
  <si>
    <t>8,75%</t>
  </si>
  <si>
    <t>СМР КЛ-0,4 (АВБбШв 4х240 протяж.650м, АВБбШв 4х120 протяж. 2х230м в траншее) (в ценах 4 кв.17г.)</t>
  </si>
  <si>
    <t xml:space="preserve">Сбор исходных данных по
КЛ 0,4 кВ протяж. 0,840км в траншее </t>
  </si>
  <si>
    <r>
      <t xml:space="preserve">Кабельные линии напряжением до 35 кВ с интервалами протяженности, м: свыше 500 до 1000 м                                                  </t>
    </r>
    <r>
      <rPr>
        <b/>
        <sz val="11"/>
        <color rgb="FFFF0000"/>
        <rFont val="Times New Roman"/>
        <family val="1"/>
        <charset val="204"/>
      </rPr>
      <t>КЛ 0,4 кВ - общая протяженность в траншее 0,84км</t>
    </r>
  </si>
  <si>
    <t>Стоимость проектных работ в ценах 2001г
а = 8,265 тыс. руб.
в = 0,041 тыс. руб.
длина =840 м
(8265+0,041*840)*1,075</t>
  </si>
  <si>
    <t>г. Оренбург, ул. Пролетарская (от ул. Постникова до ул. Володарского)</t>
  </si>
  <si>
    <r>
      <t xml:space="preserve">Создание инженерно-топографического плана (застроенная территория)  
КЛ-0,4кВ
</t>
    </r>
    <r>
      <rPr>
        <sz val="11"/>
        <color rgb="FFFF0000"/>
        <rFont val="Times New Roman"/>
        <family val="1"/>
        <charset val="204"/>
      </rPr>
      <t>длиной 0,840км 
при ширине коридора = 40м</t>
    </r>
  </si>
  <si>
    <r>
      <t xml:space="preserve">Установление границ охранных зон объектов электросетевых комплексов:
</t>
    </r>
    <r>
      <rPr>
        <b/>
        <sz val="12"/>
        <color indexed="10"/>
        <rFont val="Times New Roman"/>
        <family val="1"/>
        <charset val="204"/>
      </rPr>
      <t>для  КЛ  0,4 кВ = 0,840км в траншее</t>
    </r>
  </si>
  <si>
    <t>Внутренний транспорт (Расстояние от Главпочтамт Оренбургская обл до ул. Пролетарская в г.Оренбурге)</t>
  </si>
  <si>
    <t>СМР КЛ-10 кВ (АПвПуГ 1х240/50 протяженностью 6х210м (2х210м не учитывая одножильный кабель) в траншее) (в ценах 4 кв.17г.)</t>
  </si>
  <si>
    <t>Изыскательские работы  КЛ 10 кВ</t>
  </si>
  <si>
    <t xml:space="preserve">Подготовка схемы расположения земельного участка на кадастровом плане территории КЛ 10 кВ </t>
  </si>
  <si>
    <t xml:space="preserve"> КЛ-10кВ</t>
  </si>
  <si>
    <t>Предпроектные работы  КЛ 10 кВ</t>
  </si>
  <si>
    <t xml:space="preserve">Проектные работы  КЛ 10 кВ </t>
  </si>
  <si>
    <t xml:space="preserve">Выполнение кадастровых работ по  описанию границ охранных зон  КЛ 10 кВ </t>
  </si>
  <si>
    <t>сечение жилы 240мм2 -2 цепи</t>
  </si>
  <si>
    <t xml:space="preserve">«Вынос участка шести КЛ-10кВ Л Ст-13, Ст-21 от ПС Степная 
до РП-66, перекладка КЛ-10кВ Л Ст-43 от опоры №13 до ТП-776 для нужд Оренбургского ПО филиала ПАО «Россети Волга»» - «Оренбургэнерго» 
(Заявитель Сельскохозяйственный перерабатывающий снабженческо-сбытовой 
потребительский кооператив "Красногорский" соглашение о компенсации  
№2230-002122 от 25.04.2022г.)     
</t>
  </si>
  <si>
    <t>К1-08</t>
  </si>
  <si>
    <t>сечение жилы 150мм2</t>
  </si>
  <si>
    <t>К1-06</t>
  </si>
  <si>
    <t>Генеральный директор</t>
  </si>
  <si>
    <t>АО "Энергосервис Волги"</t>
  </si>
  <si>
    <t>СВОДНЫЙ СМЕТНЫЙ РАСЧЕТ СТОИМОСТИ СТРОИТЕЛЬСТВА № ССР-1</t>
  </si>
  <si>
    <t>(наименование стройки)</t>
  </si>
  <si>
    <t>Обоснование</t>
  </si>
  <si>
    <t>Наименование глав, объектов капитального строительства, работ и затрат</t>
  </si>
  <si>
    <t>Сметная стоимость в базисном уровне цен 2000 г., руб.</t>
  </si>
  <si>
    <t>Общая сметная стоимость в базисном уровне цен 2000 г.</t>
  </si>
  <si>
    <t>Сметная стоимость в текущем уровне цен 2 квартала 2022г., руб</t>
  </si>
  <si>
    <t>Общая сметная стоимость в текущем уровне цен 2 кв.2022г., руб</t>
  </si>
  <si>
    <t>строительных работ</t>
  </si>
  <si>
    <t>монтажных работ</t>
  </si>
  <si>
    <t>оборудования</t>
  </si>
  <si>
    <t>прочих</t>
  </si>
  <si>
    <t>10</t>
  </si>
  <si>
    <t>12</t>
  </si>
  <si>
    <t>Глава 1. Подготовка территории строительства</t>
  </si>
  <si>
    <t>ЛС-01-01</t>
  </si>
  <si>
    <t>Итого по Главе 1</t>
  </si>
  <si>
    <t>Глава 2. Основные объекты строительства</t>
  </si>
  <si>
    <t>ЛС-02-01</t>
  </si>
  <si>
    <t>Итого по Главе 2</t>
  </si>
  <si>
    <t>Глава 9. Прочие работы и затраты</t>
  </si>
  <si>
    <t>Итого по Главе 9</t>
  </si>
  <si>
    <t>Итого по Главам 1-9</t>
  </si>
  <si>
    <t>Налоги и обязательные платежи</t>
  </si>
  <si>
    <t>Всего по сводному сметному расчету стоимости строительства</t>
  </si>
  <si>
    <t xml:space="preserve">Составил: </t>
  </si>
  <si>
    <t>Ведущий специалист</t>
  </si>
  <si>
    <t>Л. Г. Лейба</t>
  </si>
  <si>
    <t xml:space="preserve">Проверил: </t>
  </si>
  <si>
    <t>В. Б. Минаев</t>
  </si>
  <si>
    <t>ЛС-02-02</t>
  </si>
  <si>
    <t>Вынос участка шести КЛ-10 кВ Л Ст-13, Ст-21 от ПС Степная до РП-66, перекладка КЛ-10 кВ Л Ст-43 от опоры №13 до ТП-776 для нужд Оренбургского По филиала ПАО "Россети Волга" -"Оренбургэнерго"</t>
  </si>
  <si>
    <t>Индексы перевода в текущий уровеннь цен 2022 г.</t>
  </si>
  <si>
    <t>К 2 квартала 2022г.</t>
  </si>
  <si>
    <t>_______В. А. Решетников</t>
  </si>
  <si>
    <t>"___"</t>
  </si>
  <si>
    <t>___________2022 г.</t>
  </si>
  <si>
    <t>СМР/ индексы на элементы затрат</t>
  </si>
  <si>
    <t>ОТ</t>
  </si>
  <si>
    <t>ЭМ</t>
  </si>
  <si>
    <t>М</t>
  </si>
  <si>
    <t>Оборудование</t>
  </si>
  <si>
    <t>ПНР, прочие</t>
  </si>
  <si>
    <t>Приложение № 2</t>
  </si>
  <si>
    <t>Утверждено приказом № 421 от 4 августа 2020 г. Минстроя РФ</t>
  </si>
  <si>
    <t>__________________В. А. Решетников</t>
  </si>
  <si>
    <t>"_____"__________________2022 г.</t>
  </si>
  <si>
    <t xml:space="preserve">Наименование редакции сметных нормативов  </t>
  </si>
  <si>
    <t>Наименование программного продукта</t>
  </si>
  <si>
    <t>ГРАНД-Смета, версия 2022.2</t>
  </si>
  <si>
    <t>Вынос участка шести КЛ-10кВ Л Ст-13, Ст-21 от ПС Степная до РП-66, перекладка КЛ-10кВ Л Ст-43 от опоры №13 до ТП-776 для нужд Оренбургского ПО филиала ПАО «Россети Волга»» - «Оренбургэнерго»</t>
  </si>
  <si>
    <t>(наименование объекта капитального строительства)</t>
  </si>
  <si>
    <t>ЛОКАЛЬНЫЙ СМЕТНЫЙ РАСЧЕТ (СМЕТА) № 01-01</t>
  </si>
  <si>
    <t>Вынос трассы  2КЛ-10 кВ ЛСт13, Л Ст-21</t>
  </si>
  <si>
    <t>(наименование конструктивного решения)</t>
  </si>
  <si>
    <t xml:space="preserve">Составлен </t>
  </si>
  <si>
    <t>базисно-индексным</t>
  </si>
  <si>
    <t>методом</t>
  </si>
  <si>
    <t>Основание</t>
  </si>
  <si>
    <t>03.07.2022-ЭС</t>
  </si>
  <si>
    <t>(проектная и (или) иная техническая документация)</t>
  </si>
  <si>
    <t xml:space="preserve">Составлен(а) в текущем (базисном) уровне цен </t>
  </si>
  <si>
    <t>2 квартал 2022г</t>
  </si>
  <si>
    <t xml:space="preserve">Сметная стоимость </t>
  </si>
  <si>
    <t>(0,38)</t>
  </si>
  <si>
    <t>тыс.руб.</t>
  </si>
  <si>
    <t>в том числе:</t>
  </si>
  <si>
    <t>(0)</t>
  </si>
  <si>
    <t>Средства на оплату труда рабочих</t>
  </si>
  <si>
    <t>Нормативные затраты труда рабочих</t>
  </si>
  <si>
    <t>чел.час.</t>
  </si>
  <si>
    <t>Нормативные затраты труда машинистов</t>
  </si>
  <si>
    <t>прочих затрат</t>
  </si>
  <si>
    <t xml:space="preserve">Расчетный измеритель конструктивного решения  </t>
  </si>
  <si>
    <t>Наименование работ и затрат</t>
  </si>
  <si>
    <t>Единица измерения</t>
  </si>
  <si>
    <t>Сметная стоимость в базисном уровне цен (в текущем уровне цен (гр. 8) для ресурсов, отсутствующих в ФРСН), руб.</t>
  </si>
  <si>
    <t>Индексы</t>
  </si>
  <si>
    <t>Сметная стоимость в текущем уровне цен, руб.</t>
  </si>
  <si>
    <t>на единицу</t>
  </si>
  <si>
    <t>коэффициенты</t>
  </si>
  <si>
    <t>всего с учетом коэффициентов</t>
  </si>
  <si>
    <t>всего</t>
  </si>
  <si>
    <t>Раздел 1. Вынос трассы 2КЛ-10 кВ в натуру</t>
  </si>
  <si>
    <t>2КЛ 10кВ  кабель  3хАПвПуг 1х240/50мм2</t>
  </si>
  <si>
    <t>СБЦИ5-16-4-2</t>
  </si>
  <si>
    <t>Закрепление трасс железных и автомобильных дорог, магистральных трубопроводов, каналов и коллекторов: категория сложности 2</t>
  </si>
  <si>
    <t>(Отдельные виды затрат, относимые на стоимость прочих работ)</t>
  </si>
  <si>
    <t>Объем=173/1000</t>
  </si>
  <si>
    <t>СБЦИ5  п.14.</t>
  </si>
  <si>
    <t>При проведении полевых работ без выплаты работникам полевого довольствия или командировочных к ценам на эти работы применяется коэффициент 0,85. ПЗ=0,85 (ОЗП=0,85; ЭМ=0,85; ЗПМ=0,85; МАТ=0,85)</t>
  </si>
  <si>
    <t>СБЦИ5 табл.4 п.21.</t>
  </si>
  <si>
    <t>Расходы по внутреннему транспорту при расстоянии от базы изыск. организации, партии, отряда до участка изысканий  до 5 км, при сметной стоимости полевых изыскательских работ до 75 тыс. руб. ПЗ=8,75%</t>
  </si>
  <si>
    <t>СБЦИ5 п.13 ОУ примеч.1._Организация и ликвидация работ для изысканий со сметной стоимостью до 30 тыс. руб. применяется К=2,5: 6%*2,5=15% ПЗ=15%</t>
  </si>
  <si>
    <t>Районный коэффициент к стоимости изыскат.работ (Табл.3, п.2) ПЗ=1,08 (ОЗП=1,08; ЭМ=1,08; ЗПМ=1,08; МАТ=1,08)</t>
  </si>
  <si>
    <t>О.У. п.8г Т.2 §2</t>
  </si>
  <si>
    <t>Коэффициент на неблагопр.период ПЗ=1,3 (ОЗП=1,3; ЭМ=1,3; ЗПМ=1,3; МАТ=1,3; ТЗ=1,3; ТЗМ=1,3)</t>
  </si>
  <si>
    <t>Всего по позиции</t>
  </si>
  <si>
    <t>Итоги по смете:</t>
  </si>
  <si>
    <t xml:space="preserve">     Итого прямые затраты (справочно)</t>
  </si>
  <si>
    <t xml:space="preserve">          в том числе:</t>
  </si>
  <si>
    <t xml:space="preserve">               Материалы</t>
  </si>
  <si>
    <t xml:space="preserve">     Прочие затраты</t>
  </si>
  <si>
    <t xml:space="preserve">          Отдельные виды работ и затрат, относимые на стоимость прочих работ</t>
  </si>
  <si>
    <t xml:space="preserve">               в том числе:</t>
  </si>
  <si>
    <t xml:space="preserve">                    материалы</t>
  </si>
  <si>
    <t xml:space="preserve">  ВСЕГО по смете</t>
  </si>
  <si>
    <t>Составил:</t>
  </si>
  <si>
    <t>Ведущий специалист                                                                                     Л. Г. Лейба</t>
  </si>
  <si>
    <t>[должность, подпись (инициалы, фамилия)]</t>
  </si>
  <si>
    <t>Проверил:</t>
  </si>
  <si>
    <t>Главный инженер                                                                                         В. Б. Минаев</t>
  </si>
  <si>
    <t>"УТВЕРЖДАЮ"</t>
  </si>
  <si>
    <t>АО"Энергосервис Волги"</t>
  </si>
  <si>
    <t>_________________В. А. Решетников</t>
  </si>
  <si>
    <t>"_______"</t>
  </si>
  <si>
    <t>__________________</t>
  </si>
  <si>
    <t>2022 г.</t>
  </si>
  <si>
    <t>Вынос трассы  КЛ-10 кВ Л Ст-43</t>
  </si>
  <si>
    <t>(0,05)</t>
  </si>
  <si>
    <t>Раздел 1. Вынос трассы КЛ-10 кВ в натуру</t>
  </si>
  <si>
    <t>КЛ 10кВ  кабель  ААБл3х150 мм2</t>
  </si>
  <si>
    <t>Объем=24/1000</t>
  </si>
  <si>
    <t>Изменения в сметные нормы, федеральные единичные расценки и отдельные составляющие к ним, включенные в федеральный реестр сметных нормативов приказами Минстроя России от 26 декабря 2019 г. № 871/пр, 872/пр, 873/пр, 874/пр, 875/пр, 876/пр (в ред. приказов от 30.03.2020 № 171/пр, 172/пр, от 01.06.2020 № 294/пр, 295/пр, от 30.06.2020 № 352/пр, 353/пр, от 20.10.2020  № 635/пр, 636/пр, от 09.02.2021 № 50/пр, 51/пр, от 24.05.2021 № 320/пр, 321/пр, от 24.06.2021 № 407/пр, 408/пр, от 14.10.2021 № 745/пр, 746/пр), от 20.12.2021 № 961/пр, 962/пр)</t>
  </si>
  <si>
    <t>Вынос участка шести КЛ-10кВ Л Ст-13, Ст-21 от ПС Степная 
до РП-66, перекладка КЛ-10кВ Л Ст-43 от опоры №13 до ТП-776 для нужд Оренбургского ПО филиала ПАО «Россети Волга»» - «Оренбургэнерго»</t>
  </si>
  <si>
    <t>ЛОКАЛЬНЫЙ СМЕТНЫЙ РАСЧЕТ (СМЕТА) № 02-01</t>
  </si>
  <si>
    <t>Строительство 2 КЛ-10 кВ Л Ст-13, Л Ст-21 (L=173м)</t>
  </si>
  <si>
    <t>(91,64)</t>
  </si>
  <si>
    <t>(80,93)</t>
  </si>
  <si>
    <t>(2,54)</t>
  </si>
  <si>
    <t>(10,71)</t>
  </si>
  <si>
    <t>Раздел 1. Прокладка кабеля</t>
  </si>
  <si>
    <t>земляные работы в траншеях</t>
  </si>
  <si>
    <t>ФЕР01-01-009-23</t>
  </si>
  <si>
    <t>Разработка траншей экскаватором «обратная лопата» с ковшом вместимостью 0,25 м3, группа грунтов: 2</t>
  </si>
  <si>
    <t>1000 м3</t>
  </si>
  <si>
    <t>Объем=((62,28-20,76)*0,97) / 1000</t>
  </si>
  <si>
    <t>Приказ от 04.08.2020 № 421/пр прил.10 табл.1 п.5</t>
  </si>
  <si>
    <t>Производство работ осуществляется в стесненных условиях населенных пунктов ОЗП=1,15; ЭМ=1,15 к расх.; ЗПМ=1,15; ТЗ=1,15; ТЗМ=1,15</t>
  </si>
  <si>
    <t>в т.ч. ОТм</t>
  </si>
  <si>
    <t>ЗТм</t>
  </si>
  <si>
    <t>чел.-ч</t>
  </si>
  <si>
    <t>Итого по расценке</t>
  </si>
  <si>
    <t>ФОТ</t>
  </si>
  <si>
    <t>Приказ № 812/пр от 21.12.2020 Прил. п.1.1</t>
  </si>
  <si>
    <t>НР Земляные работы, выполняемые механизированным способом</t>
  </si>
  <si>
    <t>%</t>
  </si>
  <si>
    <t>Приказ № 774/пр от 11.12.2020 Прил. п.1.1</t>
  </si>
  <si>
    <t>СП Земляные работы, выполняемые механизированным способом</t>
  </si>
  <si>
    <t>ФЕР01-02-057-02</t>
  </si>
  <si>
    <t>Разработка грунта вручную в траншеях глубиной до 2 м без креплений с откосами, группа грунтов: 2=доработка вручную</t>
  </si>
  <si>
    <t>100 м3</t>
  </si>
  <si>
    <t>Объем=((62,28-20,76)*0,03) / 100</t>
  </si>
  <si>
    <t>3.187 Доработка вручную, зачистка дна и стенок с выкидкой грунта в котлованах и траншеях, разработанных механизированным способом ОЗП=1,2; ТЗ=1,2</t>
  </si>
  <si>
    <t>ЗТ</t>
  </si>
  <si>
    <t>Приказ № 812/пр от 21.12.2020 Прил. п.1.2</t>
  </si>
  <si>
    <t>НР Земляные работы, выполняемые ручным способом</t>
  </si>
  <si>
    <t>Приказ № 774/пр от 11.12.2020 Прил. п.1.2</t>
  </si>
  <si>
    <t>СП Земляные работы, выполняемые ручным способом</t>
  </si>
  <si>
    <t>ФЕР01-01-022-23</t>
  </si>
  <si>
    <t>Разработка грунта в траншеях экскаватором «обратная лопата» с ковшом вместимостью 0,25 м3, группа грунтов: 2 =  с погрузкой в а/с</t>
  </si>
  <si>
    <t>Объем=20,76 / 1000</t>
  </si>
  <si>
    <t>Перевозка вытесненного грунта на свалку (расстояние от объекта  до полигона ТКО 6 км)</t>
  </si>
  <si>
    <t>ФССЦпг-03-21-01-006</t>
  </si>
  <si>
    <t>Перевозка грузов автомобилями-самосвалами грузоподъемностью 10 т работающих вне карьера на расстояние: I класс груза до 6 км</t>
  </si>
  <si>
    <t>1 т груза</t>
  </si>
  <si>
    <t>Объем=(20,76)*1,75</t>
  </si>
  <si>
    <t>ФЕР01-01-016-01</t>
  </si>
  <si>
    <t>Работа на отвале, группа грунтов: 1</t>
  </si>
  <si>
    <t>Засыпка траншеи изъятым грунтом</t>
  </si>
  <si>
    <t>ФЕР01-01-033-02</t>
  </si>
  <si>
    <t>Засыпка траншей и котлованов с перемещением грунта до 5 м бульдозерами мощностью 59 кВт (80 л.с.), группа грунтов 2</t>
  </si>
  <si>
    <t>Объем=((62,28-20,76)) / 1000</t>
  </si>
  <si>
    <t>Прокладка кабеля в траншее и приямках под ПЗК</t>
  </si>
  <si>
    <t>ФЕРм08-02-142-01</t>
  </si>
  <si>
    <t>Устройство постели при одном кабеле в траншее</t>
  </si>
  <si>
    <t>100 м</t>
  </si>
  <si>
    <t>Объем=137 / 100</t>
  </si>
  <si>
    <t>Приказ № 812/пр от 21.12.2020 Прил. п.49.3</t>
  </si>
  <si>
    <t>НР Электротехнические установки на других объектах</t>
  </si>
  <si>
    <t>Приказ № 774/пр от 11.12.2020 Прил. п.49.3</t>
  </si>
  <si>
    <t>СП Электротехнические установки на других объектах</t>
  </si>
  <si>
    <t>ФЕРм08-02-142-02</t>
  </si>
  <si>
    <t>На каждый последующий кабель добавлять к расценке 08-02-142-01</t>
  </si>
  <si>
    <t>9</t>
  </si>
  <si>
    <t>ФЕРм08-02-141-02</t>
  </si>
  <si>
    <t>Кабель до 35 кВ в готовых траншеях без покрытий, масса 1 м: до 2 кг</t>
  </si>
  <si>
    <t>Объем=((148)*2/1,02) / 100</t>
  </si>
  <si>
    <t>ФЕРм08-02-143-03</t>
  </si>
  <si>
    <t>Покрытие кабеля, проложенного в траншее: плитами одного кабеля</t>
  </si>
  <si>
    <t>11</t>
  </si>
  <si>
    <t>ФЕРм08-02-143-04</t>
  </si>
  <si>
    <t>Покрытие кабеля, проложенного в траншее: плитами каждого последующего</t>
  </si>
  <si>
    <t>Прокладка кабеля в п/э трубе в траншее</t>
  </si>
  <si>
    <t>Объем=36 / 100</t>
  </si>
  <si>
    <t>13</t>
  </si>
  <si>
    <t>14</t>
  </si>
  <si>
    <t>ФЕР34-02-003-01</t>
  </si>
  <si>
    <t>Устройство трубопроводов из полиэтиленовых труб: до 2 отверстий</t>
  </si>
  <si>
    <t>канал.км</t>
  </si>
  <si>
    <t>Объем=72/1000</t>
  </si>
  <si>
    <t>Приказ № 812/пр от 21.12.2020 Прил. п.28</t>
  </si>
  <si>
    <t>НР Сооружения связи, радиовещания и телевидения</t>
  </si>
  <si>
    <t>Приказ № 774/пр от 11.12.2020 Прил. п.28</t>
  </si>
  <si>
    <t>СП Сооружения связи, радиовещания и телевидения</t>
  </si>
  <si>
    <t>15</t>
  </si>
  <si>
    <t>ФЕРм08-02-148-02</t>
  </si>
  <si>
    <t>Кабель до 35 кВ в проложенных трубах, блоках и коробах, масса 1 м кабеля: до 2 кг</t>
  </si>
  <si>
    <t>Объем=72 / 100</t>
  </si>
  <si>
    <t>укладка резервных труб</t>
  </si>
  <si>
    <t>16</t>
  </si>
  <si>
    <t>установка соединительной муфты</t>
  </si>
  <si>
    <t>17</t>
  </si>
  <si>
    <t>ФЕРм08-02-175-02
ПРИМЕНИТЕЛЬНО 10КВ</t>
  </si>
  <si>
    <t>Муфта трехфазная для кабеля напряжением 35 кВ: соединительная и стопорная=12МУФТ=4КОМПЛЕКТА</t>
  </si>
  <si>
    <t>компл</t>
  </si>
  <si>
    <t>Итоги по разделу 1 Прокладка кабеля :</t>
  </si>
  <si>
    <t xml:space="preserve">               Оплата труда рабочих</t>
  </si>
  <si>
    <t xml:space="preserve">               Эксплуатация машин</t>
  </si>
  <si>
    <t xml:space="preserve">                    в том числе оплата труда машинистов (Отм)</t>
  </si>
  <si>
    <t xml:space="preserve">     Строительные работы</t>
  </si>
  <si>
    <t xml:space="preserve">          Строительные работы</t>
  </si>
  <si>
    <t xml:space="preserve">                    оплата труда</t>
  </si>
  <si>
    <t xml:space="preserve">                    эксплуатация машин и механизмов</t>
  </si>
  <si>
    <t xml:space="preserve">                         в том числе оплата труда машинистов (ОТм)</t>
  </si>
  <si>
    <t xml:space="preserve">                    накладные расходы</t>
  </si>
  <si>
    <t xml:space="preserve">                    сметная прибыль</t>
  </si>
  <si>
    <t xml:space="preserve">          Транспортные расходы (перевозка), относимые на стоимость строительных работ</t>
  </si>
  <si>
    <t xml:space="preserve">     Монтажные работы</t>
  </si>
  <si>
    <t xml:space="preserve">               оплата труда</t>
  </si>
  <si>
    <t xml:space="preserve">               эксплуатация машин и механизмов</t>
  </si>
  <si>
    <t xml:space="preserve">                    в том числе оплата труда машинистов (ОТм)</t>
  </si>
  <si>
    <t xml:space="preserve">               материалы</t>
  </si>
  <si>
    <t xml:space="preserve">               накладные расходы</t>
  </si>
  <si>
    <t xml:space="preserve">               сметная прибыль</t>
  </si>
  <si>
    <t xml:space="preserve">     Итого ФОТ (справочно)</t>
  </si>
  <si>
    <t xml:space="preserve">     Итого накладные расходы (справочно)</t>
  </si>
  <si>
    <t xml:space="preserve">     Итого сметная прибыль (справочно)</t>
  </si>
  <si>
    <t xml:space="preserve">  Итого по разделу 1 Прокладка кабеля</t>
  </si>
  <si>
    <t>Раздел 2. Материалы .ФССЦ</t>
  </si>
  <si>
    <t>18</t>
  </si>
  <si>
    <t>ФССЦ-02.3.01.02-0016</t>
  </si>
  <si>
    <t>Песок природный для строительных: работ средний с крупностью зерен размером свыше 5 мм-до 5% по массе</t>
  </si>
  <si>
    <t>м3</t>
  </si>
  <si>
    <t>(Материалы)</t>
  </si>
  <si>
    <t>Итоги по разделу 2 Материалы .ФССЦ :</t>
  </si>
  <si>
    <t xml:space="preserve">  Итого по разделу 2 Материалы .ФССЦ</t>
  </si>
  <si>
    <t>Раздел 3. Материалы 2 КЛ-10кВ по прайс-листу (с учетом доставки до объекта)</t>
  </si>
  <si>
    <t>19</t>
  </si>
  <si>
    <t>ТЦ_003_21.1.07.02_56_5638077282_10.08.2022</t>
  </si>
  <si>
    <t>Кабель силовой с алюминиевыми жилами АПвПуг 1х240/50 мм2</t>
  </si>
  <si>
    <t>м</t>
  </si>
  <si>
    <t>20</t>
  </si>
  <si>
    <t>ТЦ_002_20.2.09.04_66_6672230158_10.08.2022</t>
  </si>
  <si>
    <t>Муфта соединительная 1ПСТ-10-150/240(Б)</t>
  </si>
  <si>
    <t>Цена=9500,00/7,95</t>
  </si>
  <si>
    <t>21</t>
  </si>
  <si>
    <t>ТЦ_007_24.3.03.02_66_6672230158_10.08.2022</t>
  </si>
  <si>
    <t>Труба полиэтиленовая Электропайп ПРО 200/150 N 1250 F1 диам 200мм</t>
  </si>
  <si>
    <t>Цена=4740/7,95</t>
  </si>
  <si>
    <t>22</t>
  </si>
  <si>
    <t>ТЦ_001_05.1.01.13_66_6672230158_10.08.2022</t>
  </si>
  <si>
    <t>Плита для закрытия кабеля ПЗК 480х240х16</t>
  </si>
  <si>
    <t>шт</t>
  </si>
  <si>
    <t>Цена=83,33/7,95</t>
  </si>
  <si>
    <t>23</t>
  </si>
  <si>
    <t>ТЦ_005_24.3.03.02_66_6672230158_10.08.2022</t>
  </si>
  <si>
    <t>Заглушка для трубы ПНД диам 200мм</t>
  </si>
  <si>
    <t>Цена=2500,00/7,95</t>
  </si>
  <si>
    <t>Итоги по разделу 3 Материалы 2 КЛ-10кВ по прайс-листу (с учетом доставки до объекта) :</t>
  </si>
  <si>
    <t xml:space="preserve">  Итого по разделу 3 Материалы 2 КЛ-10кВ по прайс-листу (с учетом доставки до объекта)</t>
  </si>
  <si>
    <t>ЛОКАЛЬНЫЙ СМЕТНЫЙ РАСЧЕТ (СМЕТА) № 02-02</t>
  </si>
  <si>
    <t>Строительство  КЛ-10 кВ Л Ст-43 (L=24м)</t>
  </si>
  <si>
    <t>(28,35)</t>
  </si>
  <si>
    <t>(26,38)</t>
  </si>
  <si>
    <t>(0,64)</t>
  </si>
  <si>
    <t>(1,97)</t>
  </si>
  <si>
    <t>Объем=((8,64-2,88)*0,97) / 1000</t>
  </si>
  <si>
    <t>Объем=((8,64-2,88)*0,03) / 100</t>
  </si>
  <si>
    <t>Объем=2,88 / 1000</t>
  </si>
  <si>
    <t>Объем=(2,88)*1,75</t>
  </si>
  <si>
    <t>Объем=(8,64-2,88) / 1000</t>
  </si>
  <si>
    <t>Объем=24 / 100</t>
  </si>
  <si>
    <t>ФЕРм08-02-148-05</t>
  </si>
  <si>
    <t>Кабель до 35 кВ в проложенных трубах, блоках и коробах, масса 1 м кабеля: до 9 кг</t>
  </si>
  <si>
    <t>ФЕРм08-02-167-10
применительно</t>
  </si>
  <si>
    <t>Муфта соединительная эпоксидная для 3-4-жильного кабеля напряжением: до 10 кВ, сечение жил до 240 мм2</t>
  </si>
  <si>
    <t>ФССЦ-21.1.07.02-0098</t>
  </si>
  <si>
    <t>Кабель силовой с алюминиевыми жилами ААБл 3х150-10</t>
  </si>
  <si>
    <t>1000 м</t>
  </si>
  <si>
    <t>Объем=24 / 1000</t>
  </si>
  <si>
    <t>ФССЦ-20.2.09.04-0010</t>
  </si>
  <si>
    <t>Муфта термоусаживаемая соединительная для кабеля с полиэтиленовой или бумажной изоляцией на напряжение до 10 кВ, марки СТп-10-3х(150-240) мм2</t>
  </si>
  <si>
    <t>ТЦ_006_24.3.03.02_66_6672230158_10.08.2022</t>
  </si>
  <si>
    <t>Труба полиэтиленовая Электропайп ПРО 160/120 N 1250 F1 диам 160мм</t>
  </si>
  <si>
    <t>Цена=2754,00/7,95</t>
  </si>
  <si>
    <t>ТЦ_004_24.3.03.02_66_6672230158_10.08.2022</t>
  </si>
  <si>
    <t>Заглушка для трубы ПНД диам 160мм</t>
  </si>
  <si>
    <t>Цена=1500,00/7,95</t>
  </si>
  <si>
    <t>Пусконаладочные работы 2КЛ-10 кВ ЛСт13, Л Ст-21</t>
  </si>
  <si>
    <t>(0,56)</t>
  </si>
  <si>
    <t>(0,27)</t>
  </si>
  <si>
    <t>Раздел 1. Пусконаладочные работы 2КЛ 10кВ</t>
  </si>
  <si>
    <t>КЛ10кВ  кабель  3хАПвПуг 1х240/50мм2 длина кабеля 1110м (370*3)(Lстр=173м)</t>
  </si>
  <si>
    <t>ФЕРп01-12-027-01</t>
  </si>
  <si>
    <t>Испытание кабеля силового длиной до 500 м напряжением: до 10 кВ=6КЛ-10 кВ</t>
  </si>
  <si>
    <t>испытание</t>
  </si>
  <si>
    <t>ПНР "в холостую" ПЗ=0,8 (ОЗП=0,8; ЭМ=0,8; МАТ=0,8; ТЗ=0,8)</t>
  </si>
  <si>
    <t>Приказ № 812/пр от 21.12.2020 Прил. п.83</t>
  </si>
  <si>
    <t>НР Пусконаладочные работы: 'вхолостую' - 80%, 'под нагрузкой' - 20%</t>
  </si>
  <si>
    <t>Приказ № 774/пр от 11.12.2020 Прил. п.83</t>
  </si>
  <si>
    <t>СП Пусконаладочные работы: 'вхолостую' - 80%, 'под нагрузкой' - 20%</t>
  </si>
  <si>
    <t xml:space="preserve">          Пусконаладочные работы</t>
  </si>
  <si>
    <t>ЛОКАЛЬНЫЙ СМЕТНЫЙ РАСЧЕТ (СМЕТА) № 09-02</t>
  </si>
  <si>
    <t>Пусконаладочные работы КЛ-10 кВ Л Ст-43</t>
  </si>
  <si>
    <t>(0,19)</t>
  </si>
  <si>
    <t>(0,09)</t>
  </si>
  <si>
    <t>Раздел 1. Пусконаладочные работы КЛ 10кВ</t>
  </si>
  <si>
    <t>КЛ10кВ  кабель ААБл3х150 мм2 длина кабеля 24м (Lстр=24м)</t>
  </si>
  <si>
    <t>Испытание кабеля силового длиной до 500 м напряжением: до 10 кВ</t>
  </si>
  <si>
    <t>ЛС-01-02</t>
  </si>
  <si>
    <t>Вынос трассы 2КЛ-10 кВ Л Ст 13, Л Ст-21</t>
  </si>
  <si>
    <t>Вынос трассы КЛ-10 Л Ст-43</t>
  </si>
  <si>
    <t>Строительство 2КЛ-10 кВ Л Ст-13, Л Ст-21 (L=24 м)</t>
  </si>
  <si>
    <t>Строительство КЛ-10 кВ Ст-43 (L=24 м)</t>
  </si>
  <si>
    <t>ЛС-09-01</t>
  </si>
  <si>
    <t>ЛС-09-02</t>
  </si>
  <si>
    <t>Пусконаладочные работы 2КЛ-10 кВ Л Ст-13, Л-21</t>
  </si>
  <si>
    <t>Пусконаладочные работы КЛ-10 кВ  Ст-43</t>
  </si>
  <si>
    <t>Расчет</t>
  </si>
  <si>
    <t>Производство работ в зимнее время 2,59%</t>
  </si>
  <si>
    <t>Итого с договорным коэффициентом к=0,9072544873</t>
  </si>
  <si>
    <t>Методика определения сметной стоимости строительства (Приказ Минстроя от 04.08.2020 г. №421\пр.)</t>
  </si>
  <si>
    <t>Вынос трассы в натуру(инженерно-геод. изыскания)</t>
  </si>
  <si>
    <t>Итого по Главам 1-9 с зимними</t>
  </si>
  <si>
    <t>Итого по Главам 1-2:</t>
  </si>
  <si>
    <t>Главный инженер</t>
  </si>
  <si>
    <t>ЛОКАЛЬНЫЙ СМЕТНЫЙ РАСЧЕТ (СМЕТА) №09-01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</si>
</sst>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1">
    <numFmt numFmtId="164" formatCode="_-* #,##0.00\ _₽_-;\-* #,##0.00\ _₽_-;_-* &quot;-&quot;??\ _₽_-;_-@_-"/>
    <numFmt numFmtId="165" formatCode="_-* #,##0.00&quot;р.&quot;_-;\-* #,##0.00&quot;р.&quot;_-;_-* &quot;-&quot;??&quot;р.&quot;_-;_-@_-"/>
    <numFmt numFmtId="166" formatCode="0.0_)"/>
    <numFmt numFmtId="167" formatCode="_(* #,##0.00_);_(* \(#,##0.00\);_(* &quot;-&quot;??_);_(@_)"/>
    <numFmt numFmtId="168" formatCode="_-* #,##0.00_р_-;\-* #,##0.00_р_-;_-* &quot;-&quot;??_р_-;_-@_-"/>
    <numFmt numFmtId="169" formatCode="&quot;$&quot;#,##0_);[Red]\(&quot;$&quot;#,##0\)"/>
    <numFmt numFmtId="170" formatCode="_(&quot;$&quot;* #,##0.00_);_(&quot;$&quot;* \(#,##0.00\);_(&quot;$&quot;* &quot;-&quot;??_);_(@_)"/>
    <numFmt numFmtId="171" formatCode="General_)"/>
    <numFmt numFmtId="172" formatCode="_-* #,##0.00[$€-1]_-;\-* #,##0.00[$€-1]_-;_-* &quot;-&quot;??[$€-1]_-"/>
    <numFmt numFmtId="173" formatCode="#,##0_);\(#,##0\);&quot;- &quot;;&quot;  &quot;@"/>
    <numFmt numFmtId="174" formatCode="_-* #,##0\ _d_._-;\-* #,##0\ _d_._-;_-* &quot;-&quot;\ _d_._-;_-@_-"/>
    <numFmt numFmtId="175" formatCode="_-* #,##0.00\ _d_._-;\-* #,##0.00\ _d_._-;_-* &quot;-&quot;??\ _d_._-;_-@_-"/>
    <numFmt numFmtId="176" formatCode="_(&quot;$&quot;* #,##0_);_(&quot;$&quot;* \(#,##0\);_(&quot;$&quot;* &quot;-&quot;_);_(@_)"/>
    <numFmt numFmtId="177" formatCode="&quot;$&quot;#,##0.00_);[Red]\(&quot;$&quot;#,##0.00\)"/>
    <numFmt numFmtId="178" formatCode="#,##0_);[Red]\(#,##0\)"/>
    <numFmt numFmtId="179" formatCode="_-* #,##0\ _р_._-;\-* #,##0\ _р_._-;_-* &quot;-&quot;\ _р_._-;_-@_-"/>
    <numFmt numFmtId="180" formatCode="_-* #,##0.00\ _р_._-;\-* #,##0.00\ _р_._-;_-* &quot;-&quot;??\ _р_._-;_-@_-"/>
    <numFmt numFmtId="181" formatCode="_-* #,##0.00_р_._-;\-* #,##0.00_р_._-;_-* &quot;-&quot;??_р_._-;_-@_-"/>
    <numFmt numFmtId="182" formatCode="0.000"/>
    <numFmt numFmtId="183" formatCode="#,##0.000"/>
    <numFmt numFmtId="184" formatCode="0.00000"/>
    <numFmt numFmtId="185" formatCode="0.000000"/>
    <numFmt numFmtId="186" formatCode="0.0000"/>
    <numFmt numFmtId="187" formatCode="#\ ##0.00"/>
    <numFmt numFmtId="188" formatCode="#,##0.00000"/>
    <numFmt numFmtId="189" formatCode="#,##0.0000"/>
    <numFmt numFmtId="190" formatCode="0.0"/>
    <numFmt numFmtId="191" formatCode="0.00000000"/>
    <numFmt numFmtId="192" formatCode="_-* #,##0.0\ _₽_-;\-* #,##0.0\ _₽_-;_-* &quot;-&quot;??\ _₽_-;_-@_-"/>
    <numFmt numFmtId="193" formatCode="#,##0.0"/>
    <numFmt numFmtId="194" formatCode="_-* #,##0_р_._-;\-* #,##0_р_._-;_-* &quot;-&quot;??_р_._-;_-@_-"/>
  </numFmts>
  <fonts count="263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 Cyr"/>
      <charset val="204"/>
    </font>
    <font>
      <sz val="9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11"/>
      <name val="Arial"/>
      <family val="2"/>
      <charset val="204"/>
    </font>
    <font>
      <sz val="10"/>
      <name val="Arial"/>
      <family val="2"/>
    </font>
    <font>
      <sz val="13"/>
      <name val="Times New Roman Cyr"/>
      <charset val="204"/>
    </font>
    <font>
      <sz val="10"/>
      <name val="Helv"/>
      <charset val="204"/>
    </font>
    <font>
      <sz val="10"/>
      <name val="Helv"/>
    </font>
    <font>
      <sz val="10"/>
      <name val="Arial Cyr"/>
      <family val="2"/>
      <charset val="204"/>
    </font>
    <font>
      <sz val="1"/>
      <color indexed="8"/>
      <name val="Courier"/>
      <family val="3"/>
    </font>
    <font>
      <b/>
      <sz val="1"/>
      <color indexed="8"/>
      <name val="Courier"/>
      <family val="3"/>
    </font>
    <font>
      <sz val="11"/>
      <color indexed="8"/>
      <name val="Calibri"/>
      <family val="2"/>
      <charset val="204"/>
    </font>
    <font>
      <sz val="10"/>
      <color indexed="8"/>
      <name val="Arial Cyr"/>
      <family val="2"/>
      <charset val="204"/>
    </font>
    <font>
      <sz val="11"/>
      <color indexed="9"/>
      <name val="Calibri"/>
      <family val="2"/>
      <charset val="204"/>
    </font>
    <font>
      <sz val="10"/>
      <color indexed="9"/>
      <name val="Arial Cyr"/>
      <family val="2"/>
      <charset val="204"/>
    </font>
    <font>
      <sz val="10"/>
      <name val="Courier New"/>
      <family val="3"/>
      <charset val="204"/>
    </font>
    <font>
      <sz val="10"/>
      <name val="MS Sans Serif"/>
      <family val="2"/>
      <charset val="204"/>
    </font>
    <font>
      <sz val="10"/>
      <color indexed="22"/>
      <name val="Arial"/>
      <family val="2"/>
      <charset val="204"/>
    </font>
    <font>
      <sz val="10"/>
      <name val="Times New Roman CE"/>
    </font>
    <font>
      <sz val="10"/>
      <name val="Times New Roman"/>
      <family val="1"/>
      <charset val="204"/>
    </font>
    <font>
      <sz val="10"/>
      <color indexed="12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u/>
      <sz val="10"/>
      <color indexed="12"/>
      <name val="Arial Cyr"/>
      <charset val="204"/>
    </font>
    <font>
      <sz val="8"/>
      <name val="Arial Cyr"/>
      <charset val="204"/>
    </font>
    <font>
      <sz val="8"/>
      <name val="Optima"/>
      <family val="2"/>
    </font>
    <font>
      <sz val="8"/>
      <name val="Helv"/>
      <charset val="204"/>
    </font>
    <font>
      <sz val="10"/>
      <name val="Arial CE"/>
      <charset val="238"/>
    </font>
    <font>
      <sz val="8"/>
      <name val="Arial CE"/>
    </font>
    <font>
      <sz val="10"/>
      <name val="Times New Roman Cyr"/>
      <charset val="204"/>
    </font>
    <font>
      <sz val="8"/>
      <name val="Helv"/>
    </font>
    <font>
      <sz val="10"/>
      <name val="Courier"/>
      <family val="1"/>
      <charset val="204"/>
    </font>
    <font>
      <b/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sz val="10"/>
      <color indexed="62"/>
      <name val="Arial Cyr"/>
      <family val="2"/>
      <charset val="204"/>
    </font>
    <font>
      <b/>
      <sz val="11"/>
      <color indexed="63"/>
      <name val="Calibri"/>
      <family val="2"/>
      <charset val="204"/>
    </font>
    <font>
      <b/>
      <sz val="10"/>
      <color indexed="63"/>
      <name val="Arial Cyr"/>
      <family val="2"/>
      <charset val="204"/>
    </font>
    <font>
      <b/>
      <sz val="11"/>
      <color indexed="52"/>
      <name val="Calibri"/>
      <family val="2"/>
      <charset val="204"/>
    </font>
    <font>
      <b/>
      <sz val="10"/>
      <color indexed="52"/>
      <name val="Arial Cyr"/>
      <family val="2"/>
      <charset val="204"/>
    </font>
    <font>
      <b/>
      <sz val="15"/>
      <color indexed="56"/>
      <name val="Calibri"/>
      <family val="2"/>
      <charset val="204"/>
    </font>
    <font>
      <b/>
      <sz val="15"/>
      <color indexed="56"/>
      <name val="Arial Cyr"/>
      <family val="2"/>
      <charset val="204"/>
    </font>
    <font>
      <b/>
      <sz val="13"/>
      <color indexed="56"/>
      <name val="Calibri"/>
      <family val="2"/>
      <charset val="204"/>
    </font>
    <font>
      <b/>
      <sz val="13"/>
      <color indexed="56"/>
      <name val="Arial Cyr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56"/>
      <name val="Arial Cyr"/>
      <family val="2"/>
      <charset val="204"/>
    </font>
    <font>
      <b/>
      <sz val="10"/>
      <color indexed="12"/>
      <name val="Arial Cyr"/>
      <family val="2"/>
      <charset val="204"/>
    </font>
    <font>
      <b/>
      <sz val="11"/>
      <color indexed="8"/>
      <name val="Calibri"/>
      <family val="2"/>
      <charset val="204"/>
    </font>
    <font>
      <b/>
      <sz val="10"/>
      <color indexed="8"/>
      <name val="Arial Cyr"/>
      <family val="2"/>
      <charset val="204"/>
    </font>
    <font>
      <b/>
      <sz val="10"/>
      <color indexed="9"/>
      <name val="Arial Cyr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color indexed="60"/>
      <name val="Arial Cyr"/>
      <family val="2"/>
      <charset val="204"/>
    </font>
    <font>
      <sz val="10"/>
      <color theme="1"/>
      <name val="Times New Roman"/>
      <family val="2"/>
      <charset val="204"/>
    </font>
    <font>
      <sz val="12"/>
      <name val="Times New Roman Cyr"/>
      <charset val="204"/>
    </font>
    <font>
      <sz val="8"/>
      <color theme="1"/>
      <name val="Arial"/>
      <family val="2"/>
      <charset val="204"/>
    </font>
    <font>
      <sz val="12"/>
      <color theme="1"/>
      <name val="Times New Roman"/>
      <family val="2"/>
      <charset val="204"/>
    </font>
    <font>
      <sz val="11"/>
      <color indexed="20"/>
      <name val="Calibri"/>
      <family val="2"/>
      <charset val="204"/>
    </font>
    <font>
      <sz val="10"/>
      <color indexed="20"/>
      <name val="Arial Cyr"/>
      <family val="2"/>
      <charset val="204"/>
    </font>
    <font>
      <i/>
      <sz val="11"/>
      <color indexed="23"/>
      <name val="Calibri"/>
      <family val="2"/>
      <charset val="204"/>
    </font>
    <font>
      <i/>
      <sz val="10"/>
      <color indexed="23"/>
      <name val="Arial Cyr"/>
      <family val="2"/>
      <charset val="204"/>
    </font>
    <font>
      <sz val="11"/>
      <color indexed="52"/>
      <name val="Calibri"/>
      <family val="2"/>
      <charset val="204"/>
    </font>
    <font>
      <sz val="10"/>
      <color indexed="52"/>
      <name val="Arial Cyr"/>
      <family val="2"/>
      <charset val="204"/>
    </font>
    <font>
      <sz val="11"/>
      <name val="Times New Roman Cyr"/>
      <charset val="204"/>
    </font>
    <font>
      <sz val="11"/>
      <color indexed="10"/>
      <name val="Calibri"/>
      <family val="2"/>
      <charset val="204"/>
    </font>
    <font>
      <sz val="10"/>
      <color indexed="10"/>
      <name val="Arial Cyr"/>
      <family val="2"/>
      <charset val="204"/>
    </font>
    <font>
      <sz val="8"/>
      <color indexed="8"/>
      <name val="Arial"/>
      <family val="2"/>
      <charset val="204"/>
    </font>
    <font>
      <sz val="11"/>
      <color indexed="17"/>
      <name val="Calibri"/>
      <family val="2"/>
      <charset val="204"/>
    </font>
    <font>
      <sz val="10"/>
      <color indexed="17"/>
      <name val="Arial Cyr"/>
      <family val="2"/>
      <charset val="204"/>
    </font>
    <font>
      <sz val="11"/>
      <color theme="1"/>
      <name val="Calibri"/>
      <family val="2"/>
      <scheme val="minor"/>
    </font>
    <font>
      <b/>
      <sz val="12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3"/>
      <name val="Times New Roman"/>
      <family val="1"/>
      <charset val="204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8"/>
      <name val="Arial Cyr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C0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rgb="FFFFFFFF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sz val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sz val="11"/>
      <name val="Arial"/>
      <family val="1"/>
    </font>
    <font>
      <b/>
      <sz val="14"/>
      <name val="Arial"/>
      <family val="1"/>
    </font>
    <font>
      <sz val="12"/>
      <name val="Arial"/>
      <family val="1"/>
    </font>
    <font>
      <sz val="10"/>
      <name val="Arial"/>
      <family val="1"/>
    </font>
    <font>
      <sz val="14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i/>
      <sz val="10"/>
      <color rgb="FF000000"/>
      <name val="Times New Roman"/>
      <family val="1"/>
      <charset val="204"/>
    </font>
    <font>
      <i/>
      <sz val="10"/>
      <name val="Arial Cyr"/>
      <charset val="204"/>
    </font>
    <font>
      <sz val="10"/>
      <color theme="3" tint="0.39997558519241921"/>
      <name val="Arial Cyr"/>
      <charset val="204"/>
    </font>
    <font>
      <sz val="11"/>
      <color rgb="FFC00000"/>
      <name val="Arial"/>
      <family val="2"/>
      <charset val="204"/>
    </font>
    <font>
      <sz val="13"/>
      <color rgb="FFC00000"/>
      <name val="Times New Roman Cyr"/>
      <charset val="204"/>
    </font>
    <font>
      <b/>
      <sz val="10"/>
      <name val="Times New Roman Cyr"/>
      <charset val="204"/>
    </font>
    <font>
      <b/>
      <sz val="11"/>
      <color rgb="FFFF0000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u/>
      <sz val="1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color rgb="FFC00000"/>
      <name val="Times New Roman"/>
      <family val="1"/>
      <charset val="204"/>
    </font>
    <font>
      <sz val="11"/>
      <color rgb="FFFFFF00"/>
      <name val="Times New Roman"/>
      <family val="1"/>
      <charset val="204"/>
    </font>
    <font>
      <b/>
      <sz val="12"/>
      <name val="Arial Cyr"/>
      <charset val="204"/>
    </font>
    <font>
      <i/>
      <sz val="12"/>
      <color rgb="FFC0000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name val="Arial Cyr"/>
      <charset val="204"/>
    </font>
    <font>
      <b/>
      <sz val="16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sz val="11"/>
      <color theme="0" tint="0.79998168889431442"/>
      <name val="Times New Roman"/>
      <family val="1"/>
      <charset val="204"/>
    </font>
    <font>
      <i/>
      <sz val="10"/>
      <color rgb="FFFF0000"/>
      <name val="Times New Roman"/>
      <family val="1"/>
      <charset val="204"/>
    </font>
    <font>
      <b/>
      <i/>
      <sz val="12"/>
      <color rgb="FF000000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2"/>
      <color indexed="8"/>
      <name val="Times New Roman"/>
      <family val="2"/>
      <charset val="204"/>
    </font>
    <font>
      <sz val="12"/>
      <color rgb="FFFF0000"/>
      <name val="Arial"/>
      <family val="1"/>
    </font>
    <font>
      <sz val="11"/>
      <color rgb="FFFF0000"/>
      <name val="Arial"/>
      <family val="1"/>
    </font>
    <font>
      <sz val="14"/>
      <name val="Arial Cyr"/>
      <charset val="204"/>
    </font>
    <font>
      <sz val="12"/>
      <name val="Arial"/>
      <family val="2"/>
      <charset val="204"/>
    </font>
    <font>
      <sz val="12"/>
      <color rgb="FFFF0000"/>
      <name val="Arial"/>
      <family val="2"/>
      <charset val="204"/>
    </font>
    <font>
      <sz val="14"/>
      <color rgb="FFFF0000"/>
      <name val="Arial Cyr"/>
      <charset val="204"/>
    </font>
    <font>
      <b/>
      <sz val="12"/>
      <color indexed="10"/>
      <name val="Times New Roman"/>
      <family val="1"/>
      <charset val="204"/>
    </font>
    <font>
      <sz val="14"/>
      <name val="Times New Roman"/>
      <family val="1"/>
      <charset val="204"/>
    </font>
    <font>
      <b/>
      <sz val="10"/>
      <name val="Arial Cyr"/>
      <charset val="204"/>
    </font>
    <font>
      <sz val="10"/>
      <color theme="0" tint="0.79998168889431442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12"/>
      <name val="Arial"/>
      <family val="1"/>
    </font>
    <font>
      <i/>
      <sz val="12"/>
      <color rgb="FF0070C0"/>
      <name val="Arial"/>
      <family val="2"/>
      <charset val="204"/>
    </font>
    <font>
      <i/>
      <strike/>
      <sz val="10"/>
      <name val="Times New Roman"/>
      <family val="1"/>
      <charset val="204"/>
    </font>
    <font>
      <u/>
      <sz val="9"/>
      <name val="Times New Roman"/>
      <family val="1"/>
      <charset val="204"/>
    </font>
    <font>
      <b/>
      <u/>
      <sz val="11"/>
      <name val="Times New Roman"/>
      <family val="1"/>
      <charset val="204"/>
    </font>
    <font>
      <i/>
      <sz val="9"/>
      <name val="Times New Roman"/>
      <family val="1"/>
      <charset val="204"/>
    </font>
    <font>
      <i/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i/>
      <sz val="8"/>
      <name val="Times New Roman"/>
      <family val="1"/>
      <charset val="204"/>
    </font>
    <font>
      <sz val="8"/>
      <color rgb="FF000000"/>
      <name val="Arial"/>
      <charset val="204"/>
    </font>
    <font>
      <sz val="8"/>
      <name val="Arial"/>
      <charset val="204"/>
    </font>
    <font>
      <b/>
      <sz val="10"/>
      <color rgb="FF000000"/>
      <name val="Arial"/>
      <family val="2"/>
      <charset val="204"/>
    </font>
    <font>
      <i/>
      <sz val="8"/>
      <name val="Arial"/>
      <charset val="204"/>
    </font>
    <font>
      <b/>
      <sz val="14"/>
      <name val="Arial"/>
      <charset val="204"/>
    </font>
    <font>
      <b/>
      <sz val="8"/>
      <name val="Arial"/>
      <charset val="204"/>
    </font>
    <font>
      <b/>
      <sz val="9"/>
      <color rgb="FF000000"/>
      <name val="Arial"/>
      <charset val="204"/>
    </font>
    <font>
      <b/>
      <sz val="8"/>
      <color rgb="FF000000"/>
      <name val="Arial"/>
      <charset val="204"/>
    </font>
    <font>
      <b/>
      <sz val="8"/>
      <color rgb="FF000000"/>
      <name val="Arial"/>
      <family val="2"/>
      <charset val="204"/>
    </font>
    <font>
      <b/>
      <sz val="8"/>
      <name val="Arial"/>
      <family val="2"/>
      <charset val="204"/>
    </font>
    <font>
      <i/>
      <sz val="8"/>
      <name val="Arial"/>
      <family val="2"/>
      <charset val="204"/>
    </font>
  </fonts>
  <fills count="3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2"/>
      </patternFill>
    </fill>
    <fill>
      <patternFill patternType="solid">
        <fgColor indexed="27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8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60">
    <xf numFmtId="0" fontId="0" fillId="0" borderId="0"/>
    <xf numFmtId="0" fontId="102" fillId="0" borderId="0"/>
    <xf numFmtId="0" fontId="99" fillId="0" borderId="0"/>
    <xf numFmtId="0" fontId="102" fillId="0" borderId="0"/>
    <xf numFmtId="0" fontId="104" fillId="0" borderId="0"/>
    <xf numFmtId="0" fontId="108" fillId="0" borderId="0">
      <alignment vertical="center"/>
    </xf>
    <xf numFmtId="0" fontId="110" fillId="0" borderId="0"/>
    <xf numFmtId="0" fontId="111" fillId="0" borderId="0"/>
    <xf numFmtId="0" fontId="111" fillId="0" borderId="0"/>
    <xf numFmtId="0" fontId="110" fillId="0" borderId="0"/>
    <xf numFmtId="0" fontId="110" fillId="0" borderId="0"/>
    <xf numFmtId="0" fontId="111" fillId="0" borderId="0"/>
    <xf numFmtId="0" fontId="110" fillId="0" borderId="0"/>
    <xf numFmtId="0" fontId="110" fillId="0" borderId="0"/>
    <xf numFmtId="0" fontId="110" fillId="0" borderId="0"/>
    <xf numFmtId="0" fontId="111" fillId="0" borderId="0"/>
    <xf numFmtId="0" fontId="111" fillId="0" borderId="0"/>
    <xf numFmtId="0" fontId="111" fillId="0" borderId="0"/>
    <xf numFmtId="0" fontId="111" fillId="0" borderId="0"/>
    <xf numFmtId="0" fontId="111" fillId="0" borderId="0"/>
    <xf numFmtId="0" fontId="110" fillId="0" borderId="0"/>
    <xf numFmtId="0" fontId="111" fillId="0" borderId="0"/>
    <xf numFmtId="0" fontId="111" fillId="0" borderId="0"/>
    <xf numFmtId="0" fontId="111" fillId="0" borderId="0"/>
    <xf numFmtId="0" fontId="111" fillId="0" borderId="0"/>
    <xf numFmtId="0" fontId="110" fillId="0" borderId="0"/>
    <xf numFmtId="0" fontId="111" fillId="0" borderId="0"/>
    <xf numFmtId="0" fontId="111" fillId="0" borderId="0"/>
    <xf numFmtId="0" fontId="110" fillId="0" borderId="0"/>
    <xf numFmtId="0" fontId="110" fillId="0" borderId="0"/>
    <xf numFmtId="0" fontId="111" fillId="0" borderId="0"/>
    <xf numFmtId="0" fontId="112" fillId="0" borderId="0"/>
    <xf numFmtId="0" fontId="110" fillId="0" borderId="0"/>
    <xf numFmtId="0" fontId="110" fillId="0" borderId="0"/>
    <xf numFmtId="0" fontId="110" fillId="0" borderId="0"/>
    <xf numFmtId="0" fontId="111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1" fillId="0" borderId="0"/>
    <xf numFmtId="0" fontId="111" fillId="0" borderId="0"/>
    <xf numFmtId="0" fontId="110" fillId="0" borderId="0"/>
    <xf numFmtId="0" fontId="110" fillId="0" borderId="0"/>
    <xf numFmtId="165" fontId="113" fillId="0" borderId="0">
      <protection locked="0"/>
    </xf>
    <xf numFmtId="165" fontId="113" fillId="0" borderId="0">
      <protection locked="0"/>
    </xf>
    <xf numFmtId="165" fontId="113" fillId="0" borderId="0">
      <protection locked="0"/>
    </xf>
    <xf numFmtId="0" fontId="114" fillId="0" borderId="0">
      <protection locked="0"/>
    </xf>
    <xf numFmtId="0" fontId="114" fillId="0" borderId="0">
      <protection locked="0"/>
    </xf>
    <xf numFmtId="0" fontId="113" fillId="0" borderId="5">
      <protection locked="0"/>
    </xf>
    <xf numFmtId="0" fontId="102" fillId="0" borderId="0"/>
    <xf numFmtId="0" fontId="115" fillId="2" borderId="0" applyNumberFormat="0" applyBorder="0" applyAlignment="0" applyProtection="0"/>
    <xf numFmtId="0" fontId="115" fillId="2" borderId="0" applyNumberFormat="0" applyBorder="0" applyAlignment="0" applyProtection="0"/>
    <xf numFmtId="0" fontId="115" fillId="2" borderId="0" applyNumberFormat="0" applyBorder="0" applyAlignment="0" applyProtection="0"/>
    <xf numFmtId="0" fontId="115" fillId="2" borderId="0" applyNumberFormat="0" applyBorder="0" applyAlignment="0" applyProtection="0"/>
    <xf numFmtId="0" fontId="115" fillId="2" borderId="0" applyNumberFormat="0" applyBorder="0" applyAlignment="0" applyProtection="0"/>
    <xf numFmtId="0" fontId="115" fillId="2" borderId="0" applyNumberFormat="0" applyBorder="0" applyAlignment="0" applyProtection="0"/>
    <xf numFmtId="0" fontId="116" fillId="2" borderId="0" applyNumberFormat="0" applyBorder="0" applyAlignment="0" applyProtection="0"/>
    <xf numFmtId="0" fontId="115" fillId="3" borderId="0" applyNumberFormat="0" applyBorder="0" applyAlignment="0" applyProtection="0"/>
    <xf numFmtId="0" fontId="115" fillId="3" borderId="0" applyNumberFormat="0" applyBorder="0" applyAlignment="0" applyProtection="0"/>
    <xf numFmtId="0" fontId="115" fillId="3" borderId="0" applyNumberFormat="0" applyBorder="0" applyAlignment="0" applyProtection="0"/>
    <xf numFmtId="0" fontId="115" fillId="3" borderId="0" applyNumberFormat="0" applyBorder="0" applyAlignment="0" applyProtection="0"/>
    <xf numFmtId="0" fontId="115" fillId="3" borderId="0" applyNumberFormat="0" applyBorder="0" applyAlignment="0" applyProtection="0"/>
    <xf numFmtId="0" fontId="115" fillId="3" borderId="0" applyNumberFormat="0" applyBorder="0" applyAlignment="0" applyProtection="0"/>
    <xf numFmtId="0" fontId="116" fillId="3" borderId="0" applyNumberFormat="0" applyBorder="0" applyAlignment="0" applyProtection="0"/>
    <xf numFmtId="0" fontId="115" fillId="4" borderId="0" applyNumberFormat="0" applyBorder="0" applyAlignment="0" applyProtection="0"/>
    <xf numFmtId="0" fontId="115" fillId="4" borderId="0" applyNumberFormat="0" applyBorder="0" applyAlignment="0" applyProtection="0"/>
    <xf numFmtId="0" fontId="115" fillId="4" borderId="0" applyNumberFormat="0" applyBorder="0" applyAlignment="0" applyProtection="0"/>
    <xf numFmtId="0" fontId="115" fillId="4" borderId="0" applyNumberFormat="0" applyBorder="0" applyAlignment="0" applyProtection="0"/>
    <xf numFmtId="0" fontId="115" fillId="4" borderId="0" applyNumberFormat="0" applyBorder="0" applyAlignment="0" applyProtection="0"/>
    <xf numFmtId="0" fontId="115" fillId="4" borderId="0" applyNumberFormat="0" applyBorder="0" applyAlignment="0" applyProtection="0"/>
    <xf numFmtId="0" fontId="116" fillId="4" borderId="0" applyNumberFormat="0" applyBorder="0" applyAlignment="0" applyProtection="0"/>
    <xf numFmtId="0" fontId="115" fillId="5" borderId="0" applyNumberFormat="0" applyBorder="0" applyAlignment="0" applyProtection="0"/>
    <xf numFmtId="0" fontId="115" fillId="5" borderId="0" applyNumberFormat="0" applyBorder="0" applyAlignment="0" applyProtection="0"/>
    <xf numFmtId="0" fontId="115" fillId="5" borderId="0" applyNumberFormat="0" applyBorder="0" applyAlignment="0" applyProtection="0"/>
    <xf numFmtId="0" fontId="115" fillId="5" borderId="0" applyNumberFormat="0" applyBorder="0" applyAlignment="0" applyProtection="0"/>
    <xf numFmtId="0" fontId="115" fillId="5" borderId="0" applyNumberFormat="0" applyBorder="0" applyAlignment="0" applyProtection="0"/>
    <xf numFmtId="0" fontId="115" fillId="5" borderId="0" applyNumberFormat="0" applyBorder="0" applyAlignment="0" applyProtection="0"/>
    <xf numFmtId="0" fontId="116" fillId="5" borderId="0" applyNumberFormat="0" applyBorder="0" applyAlignment="0" applyProtection="0"/>
    <xf numFmtId="0" fontId="115" fillId="6" borderId="0" applyNumberFormat="0" applyBorder="0" applyAlignment="0" applyProtection="0"/>
    <xf numFmtId="0" fontId="115" fillId="6" borderId="0" applyNumberFormat="0" applyBorder="0" applyAlignment="0" applyProtection="0"/>
    <xf numFmtId="0" fontId="115" fillId="6" borderId="0" applyNumberFormat="0" applyBorder="0" applyAlignment="0" applyProtection="0"/>
    <xf numFmtId="0" fontId="115" fillId="6" borderId="0" applyNumberFormat="0" applyBorder="0" applyAlignment="0" applyProtection="0"/>
    <xf numFmtId="0" fontId="115" fillId="6" borderId="0" applyNumberFormat="0" applyBorder="0" applyAlignment="0" applyProtection="0"/>
    <xf numFmtId="0" fontId="115" fillId="6" borderId="0" applyNumberFormat="0" applyBorder="0" applyAlignment="0" applyProtection="0"/>
    <xf numFmtId="0" fontId="116" fillId="6" borderId="0" applyNumberFormat="0" applyBorder="0" applyAlignment="0" applyProtection="0"/>
    <xf numFmtId="0" fontId="115" fillId="7" borderId="0" applyNumberFormat="0" applyBorder="0" applyAlignment="0" applyProtection="0"/>
    <xf numFmtId="0" fontId="115" fillId="7" borderId="0" applyNumberFormat="0" applyBorder="0" applyAlignment="0" applyProtection="0"/>
    <xf numFmtId="0" fontId="115" fillId="7" borderId="0" applyNumberFormat="0" applyBorder="0" applyAlignment="0" applyProtection="0"/>
    <xf numFmtId="0" fontId="115" fillId="7" borderId="0" applyNumberFormat="0" applyBorder="0" applyAlignment="0" applyProtection="0"/>
    <xf numFmtId="0" fontId="115" fillId="7" borderId="0" applyNumberFormat="0" applyBorder="0" applyAlignment="0" applyProtection="0"/>
    <xf numFmtId="0" fontId="115" fillId="7" borderId="0" applyNumberFormat="0" applyBorder="0" applyAlignment="0" applyProtection="0"/>
    <xf numFmtId="0" fontId="116" fillId="7" borderId="0" applyNumberFormat="0" applyBorder="0" applyAlignment="0" applyProtection="0"/>
    <xf numFmtId="0" fontId="115" fillId="8" borderId="0" applyNumberFormat="0" applyBorder="0" applyAlignment="0" applyProtection="0"/>
    <xf numFmtId="0" fontId="115" fillId="8" borderId="0" applyNumberFormat="0" applyBorder="0" applyAlignment="0" applyProtection="0"/>
    <xf numFmtId="0" fontId="115" fillId="8" borderId="0" applyNumberFormat="0" applyBorder="0" applyAlignment="0" applyProtection="0"/>
    <xf numFmtId="0" fontId="115" fillId="8" borderId="0" applyNumberFormat="0" applyBorder="0" applyAlignment="0" applyProtection="0"/>
    <xf numFmtId="0" fontId="115" fillId="8" borderId="0" applyNumberFormat="0" applyBorder="0" applyAlignment="0" applyProtection="0"/>
    <xf numFmtId="0" fontId="115" fillId="8" borderId="0" applyNumberFormat="0" applyBorder="0" applyAlignment="0" applyProtection="0"/>
    <xf numFmtId="0" fontId="116" fillId="8" borderId="0" applyNumberFormat="0" applyBorder="0" applyAlignment="0" applyProtection="0"/>
    <xf numFmtId="0" fontId="115" fillId="9" borderId="0" applyNumberFormat="0" applyBorder="0" applyAlignment="0" applyProtection="0"/>
    <xf numFmtId="0" fontId="115" fillId="9" borderId="0" applyNumberFormat="0" applyBorder="0" applyAlignment="0" applyProtection="0"/>
    <xf numFmtId="0" fontId="115" fillId="9" borderId="0" applyNumberFormat="0" applyBorder="0" applyAlignment="0" applyProtection="0"/>
    <xf numFmtId="0" fontId="115" fillId="9" borderId="0" applyNumberFormat="0" applyBorder="0" applyAlignment="0" applyProtection="0"/>
    <xf numFmtId="0" fontId="115" fillId="9" borderId="0" applyNumberFormat="0" applyBorder="0" applyAlignment="0" applyProtection="0"/>
    <xf numFmtId="0" fontId="115" fillId="9" borderId="0" applyNumberFormat="0" applyBorder="0" applyAlignment="0" applyProtection="0"/>
    <xf numFmtId="0" fontId="116" fillId="9" borderId="0" applyNumberFormat="0" applyBorder="0" applyAlignment="0" applyProtection="0"/>
    <xf numFmtId="0" fontId="115" fillId="10" borderId="0" applyNumberFormat="0" applyBorder="0" applyAlignment="0" applyProtection="0"/>
    <xf numFmtId="0" fontId="115" fillId="10" borderId="0" applyNumberFormat="0" applyBorder="0" applyAlignment="0" applyProtection="0"/>
    <xf numFmtId="0" fontId="115" fillId="10" borderId="0" applyNumberFormat="0" applyBorder="0" applyAlignment="0" applyProtection="0"/>
    <xf numFmtId="0" fontId="115" fillId="10" borderId="0" applyNumberFormat="0" applyBorder="0" applyAlignment="0" applyProtection="0"/>
    <xf numFmtId="0" fontId="115" fillId="10" borderId="0" applyNumberFormat="0" applyBorder="0" applyAlignment="0" applyProtection="0"/>
    <xf numFmtId="0" fontId="115" fillId="10" borderId="0" applyNumberFormat="0" applyBorder="0" applyAlignment="0" applyProtection="0"/>
    <xf numFmtId="0" fontId="116" fillId="10" borderId="0" applyNumberFormat="0" applyBorder="0" applyAlignment="0" applyProtection="0"/>
    <xf numFmtId="0" fontId="115" fillId="5" borderId="0" applyNumberFormat="0" applyBorder="0" applyAlignment="0" applyProtection="0"/>
    <xf numFmtId="0" fontId="115" fillId="5" borderId="0" applyNumberFormat="0" applyBorder="0" applyAlignment="0" applyProtection="0"/>
    <xf numFmtId="0" fontId="115" fillId="5" borderId="0" applyNumberFormat="0" applyBorder="0" applyAlignment="0" applyProtection="0"/>
    <xf numFmtId="0" fontId="115" fillId="5" borderId="0" applyNumberFormat="0" applyBorder="0" applyAlignment="0" applyProtection="0"/>
    <xf numFmtId="0" fontId="115" fillId="5" borderId="0" applyNumberFormat="0" applyBorder="0" applyAlignment="0" applyProtection="0"/>
    <xf numFmtId="0" fontId="115" fillId="5" borderId="0" applyNumberFormat="0" applyBorder="0" applyAlignment="0" applyProtection="0"/>
    <xf numFmtId="0" fontId="116" fillId="5" borderId="0" applyNumberFormat="0" applyBorder="0" applyAlignment="0" applyProtection="0"/>
    <xf numFmtId="0" fontId="115" fillId="8" borderId="0" applyNumberFormat="0" applyBorder="0" applyAlignment="0" applyProtection="0"/>
    <xf numFmtId="0" fontId="115" fillId="8" borderId="0" applyNumberFormat="0" applyBorder="0" applyAlignment="0" applyProtection="0"/>
    <xf numFmtId="0" fontId="115" fillId="8" borderId="0" applyNumberFormat="0" applyBorder="0" applyAlignment="0" applyProtection="0"/>
    <xf numFmtId="0" fontId="115" fillId="8" borderId="0" applyNumberFormat="0" applyBorder="0" applyAlignment="0" applyProtection="0"/>
    <xf numFmtId="0" fontId="115" fillId="8" borderId="0" applyNumberFormat="0" applyBorder="0" applyAlignment="0" applyProtection="0"/>
    <xf numFmtId="0" fontId="115" fillId="8" borderId="0" applyNumberFormat="0" applyBorder="0" applyAlignment="0" applyProtection="0"/>
    <xf numFmtId="0" fontId="116" fillId="8" borderId="0" applyNumberFormat="0" applyBorder="0" applyAlignment="0" applyProtection="0"/>
    <xf numFmtId="0" fontId="115" fillId="11" borderId="0" applyNumberFormat="0" applyBorder="0" applyAlignment="0" applyProtection="0"/>
    <xf numFmtId="0" fontId="115" fillId="11" borderId="0" applyNumberFormat="0" applyBorder="0" applyAlignment="0" applyProtection="0"/>
    <xf numFmtId="0" fontId="115" fillId="11" borderId="0" applyNumberFormat="0" applyBorder="0" applyAlignment="0" applyProtection="0"/>
    <xf numFmtId="0" fontId="115" fillId="11" borderId="0" applyNumberFormat="0" applyBorder="0" applyAlignment="0" applyProtection="0"/>
    <xf numFmtId="0" fontId="115" fillId="11" borderId="0" applyNumberFormat="0" applyBorder="0" applyAlignment="0" applyProtection="0"/>
    <xf numFmtId="0" fontId="115" fillId="11" borderId="0" applyNumberFormat="0" applyBorder="0" applyAlignment="0" applyProtection="0"/>
    <xf numFmtId="0" fontId="116" fillId="11" borderId="0" applyNumberFormat="0" applyBorder="0" applyAlignment="0" applyProtection="0"/>
    <xf numFmtId="0" fontId="117" fillId="12" borderId="0" applyNumberFormat="0" applyBorder="0" applyAlignment="0" applyProtection="0"/>
    <xf numFmtId="0" fontId="117" fillId="12" borderId="0" applyNumberFormat="0" applyBorder="0" applyAlignment="0" applyProtection="0"/>
    <xf numFmtId="0" fontId="118" fillId="12" borderId="0" applyNumberFormat="0" applyBorder="0" applyAlignment="0" applyProtection="0"/>
    <xf numFmtId="0" fontId="117" fillId="9" borderId="0" applyNumberFormat="0" applyBorder="0" applyAlignment="0" applyProtection="0"/>
    <xf numFmtId="0" fontId="117" fillId="9" borderId="0" applyNumberFormat="0" applyBorder="0" applyAlignment="0" applyProtection="0"/>
    <xf numFmtId="0" fontId="118" fillId="9" borderId="0" applyNumberFormat="0" applyBorder="0" applyAlignment="0" applyProtection="0"/>
    <xf numFmtId="0" fontId="117" fillId="10" borderId="0" applyNumberFormat="0" applyBorder="0" applyAlignment="0" applyProtection="0"/>
    <xf numFmtId="0" fontId="117" fillId="10" borderId="0" applyNumberFormat="0" applyBorder="0" applyAlignment="0" applyProtection="0"/>
    <xf numFmtId="0" fontId="118" fillId="10" borderId="0" applyNumberFormat="0" applyBorder="0" applyAlignment="0" applyProtection="0"/>
    <xf numFmtId="0" fontId="117" fillId="13" borderId="0" applyNumberFormat="0" applyBorder="0" applyAlignment="0" applyProtection="0"/>
    <xf numFmtId="0" fontId="117" fillId="13" borderId="0" applyNumberFormat="0" applyBorder="0" applyAlignment="0" applyProtection="0"/>
    <xf numFmtId="0" fontId="118" fillId="13" borderId="0" applyNumberFormat="0" applyBorder="0" applyAlignment="0" applyProtection="0"/>
    <xf numFmtId="0" fontId="117" fillId="14" borderId="0" applyNumberFormat="0" applyBorder="0" applyAlignment="0" applyProtection="0"/>
    <xf numFmtId="0" fontId="117" fillId="14" borderId="0" applyNumberFormat="0" applyBorder="0" applyAlignment="0" applyProtection="0"/>
    <xf numFmtId="0" fontId="118" fillId="14" borderId="0" applyNumberFormat="0" applyBorder="0" applyAlignment="0" applyProtection="0"/>
    <xf numFmtId="0" fontId="117" fillId="15" borderId="0" applyNumberFormat="0" applyBorder="0" applyAlignment="0" applyProtection="0"/>
    <xf numFmtId="0" fontId="117" fillId="15" borderId="0" applyNumberFormat="0" applyBorder="0" applyAlignment="0" applyProtection="0"/>
    <xf numFmtId="0" fontId="118" fillId="15" borderId="0" applyNumberFormat="0" applyBorder="0" applyAlignment="0" applyProtection="0"/>
    <xf numFmtId="166" fontId="119" fillId="0" borderId="0">
      <alignment horizontal="left"/>
    </xf>
    <xf numFmtId="38" fontId="120" fillId="0" borderId="0" applyFont="0" applyFill="0" applyBorder="0" applyAlignment="0" applyProtection="0"/>
    <xf numFmtId="167" fontId="104" fillId="0" borderId="0" applyFont="0" applyFill="0" applyBorder="0" applyAlignment="0" applyProtection="0"/>
    <xf numFmtId="168" fontId="104" fillId="0" borderId="0" applyFont="0" applyFill="0" applyBorder="0" applyAlignment="0" applyProtection="0"/>
    <xf numFmtId="3" fontId="121" fillId="0" borderId="0" applyFont="0" applyFill="0" applyBorder="0" applyAlignment="0" applyProtection="0"/>
    <xf numFmtId="169" fontId="120" fillId="0" borderId="0" applyFont="0" applyFill="0" applyBorder="0" applyAlignment="0" applyProtection="0"/>
    <xf numFmtId="170" fontId="104" fillId="0" borderId="0" applyFont="0" applyFill="0" applyBorder="0" applyAlignment="0" applyProtection="0"/>
    <xf numFmtId="0" fontId="121" fillId="0" borderId="0" applyFont="0" applyFill="0" applyBorder="0" applyAlignment="0" applyProtection="0"/>
    <xf numFmtId="171" fontId="106" fillId="0" borderId="0">
      <alignment horizontal="center"/>
    </xf>
    <xf numFmtId="38" fontId="120" fillId="0" borderId="0" applyFont="0" applyFill="0" applyBorder="0" applyAlignment="0" applyProtection="0"/>
    <xf numFmtId="0" fontId="122" fillId="0" borderId="0" applyFont="0" applyFill="0" applyBorder="0" applyAlignment="0" applyProtection="0"/>
    <xf numFmtId="172" fontId="123" fillId="0" borderId="0" applyFont="0" applyFill="0" applyBorder="0" applyAlignment="0" applyProtection="0"/>
    <xf numFmtId="173" fontId="124" fillId="0" borderId="0" applyNumberFormat="0" applyFill="0" applyBorder="0" applyAlignment="0" applyProtection="0"/>
    <xf numFmtId="38" fontId="125" fillId="16" borderId="0" applyNumberFormat="0" applyBorder="0" applyAlignment="0" applyProtection="0"/>
    <xf numFmtId="0" fontId="126" fillId="0" borderId="6" applyNumberFormat="0" applyAlignment="0" applyProtection="0">
      <alignment horizontal="left" vertical="center"/>
    </xf>
    <xf numFmtId="0" fontId="126" fillId="0" borderId="2">
      <alignment horizontal="left" vertical="center"/>
    </xf>
    <xf numFmtId="0" fontId="126" fillId="0" borderId="2">
      <alignment horizontal="left" vertical="center"/>
    </xf>
    <xf numFmtId="0" fontId="126" fillId="0" borderId="2">
      <alignment horizontal="left" vertical="center"/>
    </xf>
    <xf numFmtId="0" fontId="127" fillId="0" borderId="0" applyNumberFormat="0" applyFill="0" applyBorder="0" applyAlignment="0" applyProtection="0">
      <alignment vertical="top"/>
      <protection locked="0"/>
    </xf>
    <xf numFmtId="0" fontId="102" fillId="0" borderId="0"/>
    <xf numFmtId="10" fontId="125" fillId="17" borderId="1" applyNumberFormat="0" applyBorder="0" applyAlignment="0" applyProtection="0"/>
    <xf numFmtId="10" fontId="125" fillId="17" borderId="1" applyNumberFormat="0" applyBorder="0" applyAlignment="0" applyProtection="0"/>
    <xf numFmtId="0" fontId="104" fillId="0" borderId="0"/>
    <xf numFmtId="0" fontId="104" fillId="0" borderId="0"/>
    <xf numFmtId="0" fontId="108" fillId="0" borderId="0"/>
    <xf numFmtId="0" fontId="104" fillId="0" borderId="0"/>
    <xf numFmtId="0" fontId="102" fillId="0" borderId="0"/>
    <xf numFmtId="0" fontId="128" fillId="0" borderId="0"/>
    <xf numFmtId="0" fontId="99" fillId="0" borderId="0"/>
    <xf numFmtId="0" fontId="129" fillId="0" borderId="0"/>
    <xf numFmtId="0" fontId="130" fillId="0" borderId="0"/>
    <xf numFmtId="0" fontId="131" fillId="0" borderId="0"/>
    <xf numFmtId="0" fontId="132" fillId="0" borderId="0"/>
    <xf numFmtId="0" fontId="111" fillId="0" borderId="0"/>
    <xf numFmtId="174" fontId="102" fillId="0" borderId="0" applyFont="0" applyFill="0" applyBorder="0" applyAlignment="0" applyProtection="0"/>
    <xf numFmtId="175" fontId="102" fillId="0" borderId="0" applyFont="0" applyFill="0" applyBorder="0" applyAlignment="0" applyProtection="0"/>
    <xf numFmtId="174" fontId="133" fillId="0" borderId="0" applyFont="0" applyFill="0" applyBorder="0" applyAlignment="0" applyProtection="0"/>
    <xf numFmtId="175" fontId="133" fillId="0" borderId="0" applyFont="0" applyFill="0" applyBorder="0" applyAlignment="0" applyProtection="0"/>
    <xf numFmtId="10" fontId="104" fillId="0" borderId="0" applyFont="0" applyFill="0" applyBorder="0" applyAlignment="0" applyProtection="0"/>
    <xf numFmtId="9" fontId="102" fillId="0" borderId="0" applyFont="0" applyFill="0" applyBorder="0" applyAlignment="0" applyProtection="0"/>
    <xf numFmtId="0" fontId="134" fillId="0" borderId="0" applyNumberFormat="0">
      <alignment horizontal="left"/>
    </xf>
    <xf numFmtId="0" fontId="111" fillId="0" borderId="0"/>
    <xf numFmtId="0" fontId="135" fillId="0" borderId="0"/>
    <xf numFmtId="176" fontId="104" fillId="0" borderId="0" applyFont="0" applyFill="0" applyBorder="0" applyAlignment="0" applyProtection="0"/>
    <xf numFmtId="170" fontId="104" fillId="0" borderId="0" applyFont="0" applyFill="0" applyBorder="0" applyAlignment="0" applyProtection="0"/>
    <xf numFmtId="169" fontId="120" fillId="0" borderId="0" applyFont="0" applyFill="0" applyBorder="0" applyAlignment="0" applyProtection="0"/>
    <xf numFmtId="177" fontId="120" fillId="0" borderId="0" applyFont="0" applyFill="0" applyBorder="0" applyAlignment="0" applyProtection="0"/>
    <xf numFmtId="0" fontId="123" fillId="0" borderId="1">
      <alignment horizontal="center"/>
    </xf>
    <xf numFmtId="0" fontId="123" fillId="0" borderId="1">
      <alignment horizontal="center"/>
    </xf>
    <xf numFmtId="0" fontId="102" fillId="0" borderId="0">
      <alignment vertical="top"/>
    </xf>
    <xf numFmtId="0" fontId="102" fillId="0" borderId="0">
      <alignment vertical="top"/>
    </xf>
    <xf numFmtId="0" fontId="117" fillId="18" borderId="0" applyNumberFormat="0" applyBorder="0" applyAlignment="0" applyProtection="0"/>
    <xf numFmtId="0" fontId="117" fillId="18" borderId="0" applyNumberFormat="0" applyBorder="0" applyAlignment="0" applyProtection="0"/>
    <xf numFmtId="0" fontId="118" fillId="18" borderId="0" applyNumberFormat="0" applyBorder="0" applyAlignment="0" applyProtection="0"/>
    <xf numFmtId="0" fontId="117" fillId="19" borderId="0" applyNumberFormat="0" applyBorder="0" applyAlignment="0" applyProtection="0"/>
    <xf numFmtId="0" fontId="117" fillId="19" borderId="0" applyNumberFormat="0" applyBorder="0" applyAlignment="0" applyProtection="0"/>
    <xf numFmtId="0" fontId="118" fillId="19" borderId="0" applyNumberFormat="0" applyBorder="0" applyAlignment="0" applyProtection="0"/>
    <xf numFmtId="0" fontId="117" fillId="20" borderId="0" applyNumberFormat="0" applyBorder="0" applyAlignment="0" applyProtection="0"/>
    <xf numFmtId="0" fontId="117" fillId="20" borderId="0" applyNumberFormat="0" applyBorder="0" applyAlignment="0" applyProtection="0"/>
    <xf numFmtId="0" fontId="118" fillId="20" borderId="0" applyNumberFormat="0" applyBorder="0" applyAlignment="0" applyProtection="0"/>
    <xf numFmtId="0" fontId="117" fillId="13" borderId="0" applyNumberFormat="0" applyBorder="0" applyAlignment="0" applyProtection="0"/>
    <xf numFmtId="0" fontId="117" fillId="13" borderId="0" applyNumberFormat="0" applyBorder="0" applyAlignment="0" applyProtection="0"/>
    <xf numFmtId="0" fontId="118" fillId="13" borderId="0" applyNumberFormat="0" applyBorder="0" applyAlignment="0" applyProtection="0"/>
    <xf numFmtId="0" fontId="117" fillId="14" borderId="0" applyNumberFormat="0" applyBorder="0" applyAlignment="0" applyProtection="0"/>
    <xf numFmtId="0" fontId="117" fillId="14" borderId="0" applyNumberFormat="0" applyBorder="0" applyAlignment="0" applyProtection="0"/>
    <xf numFmtId="0" fontId="118" fillId="14" borderId="0" applyNumberFormat="0" applyBorder="0" applyAlignment="0" applyProtection="0"/>
    <xf numFmtId="0" fontId="117" fillId="21" borderId="0" applyNumberFormat="0" applyBorder="0" applyAlignment="0" applyProtection="0"/>
    <xf numFmtId="0" fontId="117" fillId="21" borderId="0" applyNumberFormat="0" applyBorder="0" applyAlignment="0" applyProtection="0"/>
    <xf numFmtId="0" fontId="118" fillId="21" borderId="0" applyNumberFormat="0" applyBorder="0" applyAlignment="0" applyProtection="0"/>
    <xf numFmtId="171" fontId="112" fillId="0" borderId="7">
      <protection locked="0"/>
    </xf>
    <xf numFmtId="0" fontId="136" fillId="22" borderId="8"/>
    <xf numFmtId="0" fontId="137" fillId="7" borderId="9" applyNumberFormat="0" applyAlignment="0" applyProtection="0"/>
    <xf numFmtId="0" fontId="137" fillId="7" borderId="9" applyNumberFormat="0" applyAlignment="0" applyProtection="0"/>
    <xf numFmtId="0" fontId="137" fillId="7" borderId="9" applyNumberFormat="0" applyAlignment="0" applyProtection="0"/>
    <xf numFmtId="0" fontId="137" fillId="7" borderId="9" applyNumberFormat="0" applyAlignment="0" applyProtection="0"/>
    <xf numFmtId="0" fontId="137" fillId="7" borderId="9" applyNumberFormat="0" applyAlignment="0" applyProtection="0"/>
    <xf numFmtId="0" fontId="137" fillId="7" borderId="9" applyNumberFormat="0" applyAlignment="0" applyProtection="0"/>
    <xf numFmtId="0" fontId="138" fillId="7" borderId="9" applyNumberFormat="0" applyAlignment="0" applyProtection="0"/>
    <xf numFmtId="0" fontId="138" fillId="7" borderId="9" applyNumberFormat="0" applyAlignment="0" applyProtection="0"/>
    <xf numFmtId="0" fontId="138" fillId="7" borderId="9" applyNumberFormat="0" applyAlignment="0" applyProtection="0"/>
    <xf numFmtId="0" fontId="123" fillId="0" borderId="1">
      <alignment horizontal="center"/>
    </xf>
    <xf numFmtId="0" fontId="123" fillId="0" borderId="1">
      <alignment horizontal="center"/>
    </xf>
    <xf numFmtId="0" fontId="123" fillId="0" borderId="0">
      <alignment vertical="top"/>
    </xf>
    <xf numFmtId="0" fontId="139" fillId="23" borderId="10" applyNumberFormat="0" applyAlignment="0" applyProtection="0"/>
    <xf numFmtId="0" fontId="139" fillId="23" borderId="10" applyNumberFormat="0" applyAlignment="0" applyProtection="0"/>
    <xf numFmtId="0" fontId="139" fillId="23" borderId="10" applyNumberFormat="0" applyAlignment="0" applyProtection="0"/>
    <xf numFmtId="0" fontId="139" fillId="23" borderId="10" applyNumberFormat="0" applyAlignment="0" applyProtection="0"/>
    <xf numFmtId="0" fontId="139" fillId="23" borderId="10" applyNumberFormat="0" applyAlignment="0" applyProtection="0"/>
    <xf numFmtId="0" fontId="139" fillId="23" borderId="10" applyNumberFormat="0" applyAlignment="0" applyProtection="0"/>
    <xf numFmtId="0" fontId="140" fillId="23" borderId="10" applyNumberFormat="0" applyAlignment="0" applyProtection="0"/>
    <xf numFmtId="0" fontId="140" fillId="23" borderId="10" applyNumberFormat="0" applyAlignment="0" applyProtection="0"/>
    <xf numFmtId="0" fontId="140" fillId="23" borderId="10" applyNumberFormat="0" applyAlignment="0" applyProtection="0"/>
    <xf numFmtId="0" fontId="141" fillId="23" borderId="9" applyNumberFormat="0" applyAlignment="0" applyProtection="0"/>
    <xf numFmtId="0" fontId="141" fillId="23" borderId="9" applyNumberFormat="0" applyAlignment="0" applyProtection="0"/>
    <xf numFmtId="0" fontId="141" fillId="23" borderId="9" applyNumberFormat="0" applyAlignment="0" applyProtection="0"/>
    <xf numFmtId="0" fontId="141" fillId="23" borderId="9" applyNumberFormat="0" applyAlignment="0" applyProtection="0"/>
    <xf numFmtId="0" fontId="141" fillId="23" borderId="9" applyNumberFormat="0" applyAlignment="0" applyProtection="0"/>
    <xf numFmtId="0" fontId="141" fillId="23" borderId="9" applyNumberFormat="0" applyAlignment="0" applyProtection="0"/>
    <xf numFmtId="0" fontId="142" fillId="23" borderId="9" applyNumberFormat="0" applyAlignment="0" applyProtection="0"/>
    <xf numFmtId="0" fontId="142" fillId="23" borderId="9" applyNumberFormat="0" applyAlignment="0" applyProtection="0"/>
    <xf numFmtId="0" fontId="142" fillId="23" borderId="9" applyNumberFormat="0" applyAlignment="0" applyProtection="0"/>
    <xf numFmtId="165" fontId="102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102" fillId="0" borderId="0" applyFont="0" applyFill="0" applyBorder="0" applyAlignment="0" applyProtection="0"/>
    <xf numFmtId="0" fontId="143" fillId="0" borderId="11" applyNumberFormat="0" applyFill="0" applyAlignment="0" applyProtection="0"/>
    <xf numFmtId="0" fontId="143" fillId="0" borderId="11" applyNumberFormat="0" applyFill="0" applyAlignment="0" applyProtection="0"/>
    <xf numFmtId="0" fontId="144" fillId="0" borderId="11" applyNumberFormat="0" applyFill="0" applyAlignment="0" applyProtection="0"/>
    <xf numFmtId="0" fontId="145" fillId="0" borderId="12" applyNumberFormat="0" applyFill="0" applyAlignment="0" applyProtection="0"/>
    <xf numFmtId="0" fontId="145" fillId="0" borderId="12" applyNumberFormat="0" applyFill="0" applyAlignment="0" applyProtection="0"/>
    <xf numFmtId="0" fontId="146" fillId="0" borderId="12" applyNumberFormat="0" applyFill="0" applyAlignment="0" applyProtection="0"/>
    <xf numFmtId="0" fontId="147" fillId="0" borderId="13" applyNumberFormat="0" applyFill="0" applyAlignment="0" applyProtection="0"/>
    <xf numFmtId="0" fontId="147" fillId="0" borderId="13" applyNumberFormat="0" applyFill="0" applyAlignment="0" applyProtection="0"/>
    <xf numFmtId="0" fontId="148" fillId="0" borderId="13" applyNumberFormat="0" applyFill="0" applyAlignment="0" applyProtection="0"/>
    <xf numFmtId="0" fontId="147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1" fontId="149" fillId="24" borderId="7"/>
    <xf numFmtId="0" fontId="150" fillId="0" borderId="14" applyNumberFormat="0" applyFill="0" applyAlignment="0" applyProtection="0"/>
    <xf numFmtId="0" fontId="150" fillId="0" borderId="14" applyNumberFormat="0" applyFill="0" applyAlignment="0" applyProtection="0"/>
    <xf numFmtId="0" fontId="150" fillId="0" borderId="14" applyNumberFormat="0" applyFill="0" applyAlignment="0" applyProtection="0"/>
    <xf numFmtId="0" fontId="150" fillId="0" borderId="14" applyNumberFormat="0" applyFill="0" applyAlignment="0" applyProtection="0"/>
    <xf numFmtId="0" fontId="150" fillId="0" borderId="14" applyNumberFormat="0" applyFill="0" applyAlignment="0" applyProtection="0"/>
    <xf numFmtId="0" fontId="150" fillId="0" borderId="14" applyNumberFormat="0" applyFill="0" applyAlignment="0" applyProtection="0"/>
    <xf numFmtId="0" fontId="151" fillId="0" borderId="14" applyNumberFormat="0" applyFill="0" applyAlignment="0" applyProtection="0"/>
    <xf numFmtId="0" fontId="151" fillId="0" borderId="14" applyNumberFormat="0" applyFill="0" applyAlignment="0" applyProtection="0"/>
    <xf numFmtId="0" fontId="151" fillId="0" borderId="14" applyNumberFormat="0" applyFill="0" applyAlignment="0" applyProtection="0"/>
    <xf numFmtId="0" fontId="123" fillId="0" borderId="0">
      <alignment horizontal="right" vertical="top" wrapText="1"/>
    </xf>
    <xf numFmtId="0" fontId="123" fillId="0" borderId="0"/>
    <xf numFmtId="0" fontId="123" fillId="0" borderId="0"/>
    <xf numFmtId="0" fontId="123" fillId="0" borderId="0"/>
    <xf numFmtId="0" fontId="123" fillId="0" borderId="0"/>
    <xf numFmtId="0" fontId="136" fillId="22" borderId="8" applyNumberFormat="0" applyAlignment="0" applyProtection="0"/>
    <xf numFmtId="0" fontId="136" fillId="22" borderId="8" applyNumberFormat="0" applyAlignment="0" applyProtection="0"/>
    <xf numFmtId="0" fontId="152" fillId="22" borderId="8" applyNumberFormat="0" applyAlignment="0" applyProtection="0"/>
    <xf numFmtId="0" fontId="123" fillId="0" borderId="1">
      <alignment horizontal="center" wrapText="1"/>
    </xf>
    <xf numFmtId="0" fontId="123" fillId="0" borderId="1">
      <alignment horizontal="center" wrapText="1"/>
    </xf>
    <xf numFmtId="0" fontId="102" fillId="0" borderId="0">
      <alignment vertical="top"/>
    </xf>
    <xf numFmtId="0" fontId="102" fillId="0" borderId="0">
      <alignment vertical="top"/>
    </xf>
    <xf numFmtId="0" fontId="153" fillId="0" borderId="0" applyNumberFormat="0" applyFill="0" applyBorder="0" applyAlignment="0" applyProtection="0"/>
    <xf numFmtId="0" fontId="153" fillId="0" borderId="0" applyNumberFormat="0" applyFill="0" applyBorder="0" applyAlignment="0" applyProtection="0"/>
    <xf numFmtId="0" fontId="154" fillId="25" borderId="0" applyNumberFormat="0" applyBorder="0" applyAlignment="0" applyProtection="0"/>
    <xf numFmtId="0" fontId="154" fillId="25" borderId="0" applyNumberFormat="0" applyBorder="0" applyAlignment="0" applyProtection="0"/>
    <xf numFmtId="0" fontId="155" fillId="25" borderId="0" applyNumberFormat="0" applyBorder="0" applyAlignment="0" applyProtection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56" fillId="0" borderId="0"/>
    <xf numFmtId="0" fontId="105" fillId="0" borderId="0">
      <alignment horizontal="left"/>
    </xf>
    <xf numFmtId="0" fontId="99" fillId="0" borderId="0"/>
    <xf numFmtId="0" fontId="99" fillId="0" borderId="0"/>
    <xf numFmtId="0" fontId="108" fillId="0" borderId="0">
      <alignment vertical="center"/>
    </xf>
    <xf numFmtId="0" fontId="102" fillId="0" borderId="0"/>
    <xf numFmtId="0" fontId="128" fillId="0" borderId="0"/>
    <xf numFmtId="0" fontId="157" fillId="0" borderId="0"/>
    <xf numFmtId="0" fontId="102" fillId="0" borderId="0"/>
    <xf numFmtId="0" fontId="128" fillId="0" borderId="0"/>
    <xf numFmtId="0" fontId="104" fillId="0" borderId="0"/>
    <xf numFmtId="0" fontId="102" fillId="0" borderId="0"/>
    <xf numFmtId="0" fontId="102" fillId="0" borderId="0"/>
    <xf numFmtId="0" fontId="102" fillId="0" borderId="0"/>
    <xf numFmtId="0" fontId="104" fillId="0" borderId="0"/>
    <xf numFmtId="0" fontId="109" fillId="0" borderId="0"/>
    <xf numFmtId="0" fontId="109" fillId="0" borderId="0"/>
    <xf numFmtId="0" fontId="102" fillId="0" borderId="0"/>
    <xf numFmtId="0" fontId="108" fillId="0" borderId="0">
      <alignment vertical="center"/>
    </xf>
    <xf numFmtId="0" fontId="158" fillId="0" borderId="0"/>
    <xf numFmtId="0" fontId="104" fillId="0" borderId="0"/>
    <xf numFmtId="0" fontId="102" fillId="0" borderId="0"/>
    <xf numFmtId="0" fontId="115" fillId="0" borderId="0"/>
    <xf numFmtId="0" fontId="108" fillId="0" borderId="0">
      <alignment vertical="center"/>
    </xf>
    <xf numFmtId="0" fontId="102" fillId="0" borderId="0"/>
    <xf numFmtId="0" fontId="102" fillId="0" borderId="0"/>
    <xf numFmtId="0" fontId="100" fillId="0" borderId="0"/>
    <xf numFmtId="0" fontId="104" fillId="0" borderId="0"/>
    <xf numFmtId="0" fontId="102" fillId="0" borderId="0"/>
    <xf numFmtId="0" fontId="104" fillId="0" borderId="0"/>
    <xf numFmtId="0" fontId="159" fillId="0" borderId="0"/>
    <xf numFmtId="0" fontId="99" fillId="0" borderId="0"/>
    <xf numFmtId="0" fontId="104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23" fillId="0" borderId="0"/>
    <xf numFmtId="0" fontId="123" fillId="0" borderId="1">
      <alignment horizontal="center" wrapText="1"/>
    </xf>
    <xf numFmtId="0" fontId="123" fillId="0" borderId="1">
      <alignment horizontal="center" wrapText="1"/>
    </xf>
    <xf numFmtId="0" fontId="160" fillId="3" borderId="0" applyNumberFormat="0" applyBorder="0" applyAlignment="0" applyProtection="0"/>
    <xf numFmtId="0" fontId="160" fillId="3" borderId="0" applyNumberFormat="0" applyBorder="0" applyAlignment="0" applyProtection="0"/>
    <xf numFmtId="0" fontId="161" fillId="3" borderId="0" applyNumberFormat="0" applyBorder="0" applyAlignment="0" applyProtection="0"/>
    <xf numFmtId="0" fontId="162" fillId="0" borderId="0" applyNumberFormat="0" applyFill="0" applyBorder="0" applyAlignment="0" applyProtection="0"/>
    <xf numFmtId="0" fontId="162" fillId="0" borderId="0" applyNumberFormat="0" applyFill="0" applyBorder="0" applyAlignment="0" applyProtection="0"/>
    <xf numFmtId="0" fontId="163" fillId="0" borderId="0" applyNumberFormat="0" applyFill="0" applyBorder="0" applyAlignment="0" applyProtection="0"/>
    <xf numFmtId="0" fontId="102" fillId="26" borderId="15" applyNumberFormat="0" applyFont="0" applyAlignment="0" applyProtection="0"/>
    <xf numFmtId="0" fontId="102" fillId="26" borderId="15" applyNumberFormat="0" applyFont="0" applyAlignment="0" applyProtection="0"/>
    <xf numFmtId="0" fontId="102" fillId="26" borderId="15" applyNumberFormat="0" applyFont="0" applyAlignment="0" applyProtection="0"/>
    <xf numFmtId="0" fontId="102" fillId="26" borderId="15" applyNumberFormat="0" applyFont="0" applyAlignment="0" applyProtection="0"/>
    <xf numFmtId="0" fontId="102" fillId="26" borderId="15" applyNumberFormat="0" applyFont="0" applyAlignment="0" applyProtection="0"/>
    <xf numFmtId="0" fontId="102" fillId="26" borderId="15" applyNumberFormat="0" applyFont="0" applyAlignment="0" applyProtection="0"/>
    <xf numFmtId="9" fontId="102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102" fillId="0" borderId="0" applyFont="0" applyFill="0" applyBorder="0" applyAlignment="0" applyProtection="0"/>
    <xf numFmtId="0" fontId="123" fillId="0" borderId="1">
      <alignment horizontal="center"/>
    </xf>
    <xf numFmtId="0" fontId="123" fillId="0" borderId="1">
      <alignment horizontal="center"/>
    </xf>
    <xf numFmtId="0" fontId="123" fillId="0" borderId="1">
      <alignment horizontal="center" wrapText="1"/>
    </xf>
    <xf numFmtId="0" fontId="123" fillId="0" borderId="1">
      <alignment horizontal="center" wrapText="1"/>
    </xf>
    <xf numFmtId="0" fontId="164" fillId="0" borderId="16" applyNumberFormat="0" applyFill="0" applyAlignment="0" applyProtection="0"/>
    <xf numFmtId="0" fontId="164" fillId="0" borderId="16" applyNumberFormat="0" applyFill="0" applyAlignment="0" applyProtection="0"/>
    <xf numFmtId="0" fontId="165" fillId="0" borderId="16" applyNumberFormat="0" applyFill="0" applyAlignment="0" applyProtection="0"/>
    <xf numFmtId="0" fontId="166" fillId="0" borderId="0" applyNumberFormat="0" applyFont="0" applyBorder="0" applyAlignment="0">
      <alignment horizontal="center"/>
    </xf>
    <xf numFmtId="0" fontId="112" fillId="0" borderId="0"/>
    <xf numFmtId="0" fontId="111" fillId="0" borderId="0"/>
    <xf numFmtId="0" fontId="111" fillId="0" borderId="0"/>
    <xf numFmtId="178" fontId="105" fillId="0" borderId="0">
      <alignment vertical="top"/>
    </xf>
    <xf numFmtId="0" fontId="112" fillId="0" borderId="0"/>
    <xf numFmtId="0" fontId="111" fillId="0" borderId="0"/>
    <xf numFmtId="0" fontId="167" fillId="0" borderId="0" applyNumberFormat="0" applyFill="0" applyBorder="0" applyAlignment="0" applyProtection="0"/>
    <xf numFmtId="0" fontId="167" fillId="0" borderId="0" applyNumberFormat="0" applyFill="0" applyBorder="0" applyAlignment="0" applyProtection="0"/>
    <xf numFmtId="0" fontId="168" fillId="0" borderId="0" applyNumberFormat="0" applyFill="0" applyBorder="0" applyAlignment="0" applyProtection="0"/>
    <xf numFmtId="0" fontId="123" fillId="0" borderId="0">
      <alignment horizontal="center"/>
    </xf>
    <xf numFmtId="179" fontId="102" fillId="0" borderId="0" applyFont="0" applyFill="0" applyBorder="0" applyAlignment="0" applyProtection="0"/>
    <xf numFmtId="180" fontId="102" fillId="0" borderId="0" applyFont="0" applyFill="0" applyBorder="0" applyAlignment="0" applyProtection="0"/>
    <xf numFmtId="181" fontId="108" fillId="0" borderId="0" applyFont="0" applyFill="0" applyBorder="0" applyAlignment="0" applyProtection="0">
      <alignment vertical="center"/>
    </xf>
    <xf numFmtId="181" fontId="102" fillId="0" borderId="0" applyFont="0" applyFill="0" applyBorder="0" applyAlignment="0" applyProtection="0"/>
    <xf numFmtId="181" fontId="102" fillId="0" borderId="0" applyFont="0" applyFill="0" applyBorder="0" applyAlignment="0" applyProtection="0"/>
    <xf numFmtId="181" fontId="169" fillId="0" borderId="0" applyFont="0" applyFill="0" applyBorder="0" applyAlignment="0" applyProtection="0"/>
    <xf numFmtId="181" fontId="108" fillId="0" borderId="0" applyFont="0" applyFill="0" applyBorder="0" applyAlignment="0" applyProtection="0">
      <alignment vertical="center"/>
    </xf>
    <xf numFmtId="181" fontId="102" fillId="0" borderId="0" applyFont="0" applyFill="0" applyBorder="0" applyAlignment="0" applyProtection="0"/>
    <xf numFmtId="181" fontId="115" fillId="0" borderId="0" applyFont="0" applyFill="0" applyBorder="0" applyAlignment="0" applyProtection="0"/>
    <xf numFmtId="181" fontId="99" fillId="0" borderId="0" applyFont="0" applyFill="0" applyBorder="0" applyAlignment="0" applyProtection="0"/>
    <xf numFmtId="0" fontId="123" fillId="0" borderId="0">
      <alignment horizontal="left" vertical="top"/>
    </xf>
    <xf numFmtId="0" fontId="170" fillId="4" borderId="0" applyNumberFormat="0" applyBorder="0" applyAlignment="0" applyProtection="0"/>
    <xf numFmtId="0" fontId="170" fillId="4" borderId="0" applyNumberFormat="0" applyBorder="0" applyAlignment="0" applyProtection="0"/>
    <xf numFmtId="0" fontId="171" fillId="4" borderId="0" applyNumberFormat="0" applyBorder="0" applyAlignment="0" applyProtection="0"/>
    <xf numFmtId="165" fontId="113" fillId="0" borderId="0">
      <protection locked="0"/>
    </xf>
    <xf numFmtId="0" fontId="123" fillId="0" borderId="0"/>
    <xf numFmtId="0" fontId="150" fillId="0" borderId="14" applyNumberFormat="0" applyFill="0" applyAlignment="0" applyProtection="0"/>
    <xf numFmtId="0" fontId="150" fillId="0" borderId="14" applyNumberFormat="0" applyFill="0" applyAlignment="0" applyProtection="0"/>
    <xf numFmtId="0" fontId="150" fillId="0" borderId="14" applyNumberFormat="0" applyFill="0" applyAlignment="0" applyProtection="0"/>
    <xf numFmtId="0" fontId="137" fillId="7" borderId="9" applyNumberFormat="0" applyAlignment="0" applyProtection="0"/>
    <xf numFmtId="0" fontId="137" fillId="7" borderId="9" applyNumberFormat="0" applyAlignment="0" applyProtection="0"/>
    <xf numFmtId="0" fontId="137" fillId="7" borderId="9" applyNumberFormat="0" applyAlignment="0" applyProtection="0"/>
    <xf numFmtId="0" fontId="160" fillId="3" borderId="0" applyNumberFormat="0" applyBorder="0" applyAlignment="0" applyProtection="0"/>
    <xf numFmtId="0" fontId="117" fillId="18" borderId="0" applyNumberFormat="0" applyBorder="0" applyAlignment="0" applyProtection="0"/>
    <xf numFmtId="0" fontId="153" fillId="0" borderId="0" applyNumberFormat="0" applyFill="0" applyBorder="0" applyAlignment="0" applyProtection="0"/>
    <xf numFmtId="0" fontId="162" fillId="0" borderId="0" applyNumberFormat="0" applyFill="0" applyBorder="0" applyAlignment="0" applyProtection="0"/>
    <xf numFmtId="0" fontId="141" fillId="23" borderId="9" applyNumberFormat="0" applyAlignment="0" applyProtection="0"/>
    <xf numFmtId="0" fontId="141" fillId="23" borderId="9" applyNumberFormat="0" applyAlignment="0" applyProtection="0"/>
    <xf numFmtId="0" fontId="141" fillId="23" borderId="9" applyNumberFormat="0" applyAlignment="0" applyProtection="0"/>
    <xf numFmtId="0" fontId="143" fillId="0" borderId="11" applyNumberFormat="0" applyFill="0" applyAlignment="0" applyProtection="0"/>
    <xf numFmtId="0" fontId="115" fillId="2" borderId="0" applyNumberFormat="0" applyBorder="0" applyAlignment="0" applyProtection="0"/>
    <xf numFmtId="0" fontId="164" fillId="0" borderId="16" applyNumberFormat="0" applyFill="0" applyAlignment="0" applyProtection="0"/>
    <xf numFmtId="0" fontId="136" fillId="22" borderId="8" applyNumberFormat="0" applyAlignment="0" applyProtection="0"/>
    <xf numFmtId="0" fontId="167" fillId="0" borderId="0" applyNumberFormat="0" applyFill="0" applyBorder="0" applyAlignment="0" applyProtection="0"/>
    <xf numFmtId="0" fontId="172" fillId="0" borderId="0"/>
    <xf numFmtId="0" fontId="98" fillId="0" borderId="0"/>
    <xf numFmtId="0" fontId="97" fillId="0" borderId="0"/>
    <xf numFmtId="0" fontId="96" fillId="0" borderId="0"/>
    <xf numFmtId="0" fontId="95" fillId="0" borderId="0"/>
    <xf numFmtId="0" fontId="94" fillId="0" borderId="0"/>
    <xf numFmtId="0" fontId="93" fillId="0" borderId="0"/>
    <xf numFmtId="0" fontId="92" fillId="0" borderId="0"/>
    <xf numFmtId="0" fontId="91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8" fillId="0" borderId="0"/>
    <xf numFmtId="0" fontId="88" fillId="0" borderId="0"/>
    <xf numFmtId="0" fontId="88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6" fillId="0" borderId="0"/>
    <xf numFmtId="0" fontId="86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2" fillId="0" borderId="0"/>
    <xf numFmtId="0" fontId="82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79" fillId="0" borderId="0"/>
    <xf numFmtId="0" fontId="79" fillId="0" borderId="0"/>
    <xf numFmtId="0" fontId="79" fillId="0" borderId="0"/>
    <xf numFmtId="0" fontId="78" fillId="0" borderId="0"/>
    <xf numFmtId="0" fontId="78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6" fillId="0" borderId="0"/>
    <xf numFmtId="0" fontId="76" fillId="0" borderId="0"/>
    <xf numFmtId="0" fontId="76" fillId="0" borderId="0"/>
    <xf numFmtId="0" fontId="75" fillId="0" borderId="0"/>
    <xf numFmtId="0" fontId="74" fillId="0" borderId="0"/>
    <xf numFmtId="0" fontId="73" fillId="0" borderId="0"/>
    <xf numFmtId="0" fontId="73" fillId="0" borderId="0"/>
    <xf numFmtId="0" fontId="72" fillId="0" borderId="0"/>
    <xf numFmtId="0" fontId="71" fillId="0" borderId="0"/>
    <xf numFmtId="0" fontId="70" fillId="0" borderId="0"/>
    <xf numFmtId="0" fontId="70" fillId="0" borderId="0"/>
    <xf numFmtId="0" fontId="70" fillId="0" borderId="0"/>
    <xf numFmtId="0" fontId="69" fillId="0" borderId="0"/>
    <xf numFmtId="0" fontId="68" fillId="0" borderId="0"/>
    <xf numFmtId="0" fontId="67" fillId="0" borderId="0"/>
    <xf numFmtId="0" fontId="66" fillId="0" borderId="0"/>
    <xf numFmtId="0" fontId="65" fillId="0" borderId="0"/>
    <xf numFmtId="0" fontId="64" fillId="0" borderId="0"/>
    <xf numFmtId="0" fontId="109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2" fillId="0" borderId="0"/>
    <xf numFmtId="0" fontId="61" fillId="0" borderId="0"/>
    <xf numFmtId="0" fontId="60" fillId="0" borderId="0"/>
    <xf numFmtId="0" fontId="60" fillId="0" borderId="0"/>
    <xf numFmtId="0" fontId="60" fillId="0" borderId="0"/>
    <xf numFmtId="0" fontId="59" fillId="0" borderId="0"/>
    <xf numFmtId="0" fontId="58" fillId="0" borderId="0"/>
    <xf numFmtId="0" fontId="57" fillId="0" borderId="0"/>
    <xf numFmtId="0" fontId="56" fillId="0" borderId="0"/>
    <xf numFmtId="0" fontId="56" fillId="0" borderId="0"/>
    <xf numFmtId="0" fontId="55" fillId="0" borderId="0"/>
    <xf numFmtId="0" fontId="54" fillId="0" borderId="0"/>
    <xf numFmtId="0" fontId="53" fillId="0" borderId="0"/>
    <xf numFmtId="0" fontId="52" fillId="0" borderId="0"/>
    <xf numFmtId="0" fontId="52" fillId="0" borderId="0"/>
    <xf numFmtId="0" fontId="52" fillId="0" borderId="0"/>
    <xf numFmtId="0" fontId="51" fillId="0" borderId="0"/>
    <xf numFmtId="0" fontId="50" fillId="0" borderId="0"/>
    <xf numFmtId="0" fontId="49" fillId="0" borderId="0"/>
    <xf numFmtId="0" fontId="48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0" fillId="0" borderId="0"/>
    <xf numFmtId="0" fontId="39" fillId="0" borderId="0"/>
    <xf numFmtId="0" fontId="38" fillId="0" borderId="0"/>
    <xf numFmtId="0" fontId="37" fillId="0" borderId="0"/>
    <xf numFmtId="0" fontId="37" fillId="0" borderId="0"/>
    <xf numFmtId="0" fontId="36" fillId="0" borderId="0"/>
    <xf numFmtId="0" fontId="35" fillId="0" borderId="0"/>
    <xf numFmtId="0" fontId="35" fillId="0" borderId="0"/>
    <xf numFmtId="0" fontId="34" fillId="0" borderId="0"/>
    <xf numFmtId="0" fontId="34" fillId="0" borderId="0"/>
    <xf numFmtId="0" fontId="102" fillId="0" borderId="0"/>
    <xf numFmtId="0" fontId="102" fillId="0" borderId="0"/>
    <xf numFmtId="0" fontId="104" fillId="0" borderId="0"/>
    <xf numFmtId="0" fontId="102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102" fillId="0" borderId="0"/>
    <xf numFmtId="0" fontId="102" fillId="0" borderId="0"/>
    <xf numFmtId="0" fontId="102" fillId="0" borderId="0"/>
    <xf numFmtId="0" fontId="104" fillId="0" borderId="0"/>
    <xf numFmtId="0" fontId="10" fillId="0" borderId="0"/>
    <xf numFmtId="0" fontId="112" fillId="0" borderId="0"/>
    <xf numFmtId="0" fontId="199" fillId="0" borderId="0"/>
    <xf numFmtId="0" fontId="109" fillId="0" borderId="0"/>
    <xf numFmtId="0" fontId="102" fillId="0" borderId="0"/>
    <xf numFmtId="0" fontId="104" fillId="0" borderId="0"/>
    <xf numFmtId="172" fontId="9" fillId="0" borderId="0"/>
    <xf numFmtId="0" fontId="9" fillId="0" borderId="0"/>
    <xf numFmtId="0" fontId="102" fillId="0" borderId="0"/>
    <xf numFmtId="164" fontId="102" fillId="0" borderId="0" applyFont="0" applyFill="0" applyBorder="0" applyAlignment="0" applyProtection="0"/>
    <xf numFmtId="0" fontId="8" fillId="0" borderId="0"/>
    <xf numFmtId="0" fontId="8" fillId="0" borderId="0"/>
    <xf numFmtId="0" fontId="7" fillId="0" borderId="0"/>
    <xf numFmtId="0" fontId="7" fillId="0" borderId="0"/>
    <xf numFmtId="0" fontId="199" fillId="0" borderId="0"/>
    <xf numFmtId="0" fontId="109" fillId="0" borderId="0"/>
    <xf numFmtId="0" fontId="6" fillId="0" borderId="0"/>
    <xf numFmtId="0" fontId="6" fillId="0" borderId="0"/>
    <xf numFmtId="0" fontId="6" fillId="0" borderId="0"/>
    <xf numFmtId="0" fontId="109" fillId="0" borderId="0"/>
    <xf numFmtId="181" fontId="229" fillId="0" borderId="0" applyFont="0" applyFill="0" applyBorder="0" applyAlignment="0" applyProtection="0"/>
    <xf numFmtId="0" fontId="5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159" fillId="0" borderId="0"/>
    <xf numFmtId="0" fontId="102" fillId="0" borderId="0"/>
    <xf numFmtId="0" fontId="104" fillId="0" borderId="0"/>
    <xf numFmtId="0" fontId="1" fillId="0" borderId="0"/>
  </cellStyleXfs>
  <cellXfs count="1161">
    <xf numFmtId="0" fontId="0" fillId="0" borderId="0" xfId="0"/>
    <xf numFmtId="0" fontId="109" fillId="0" borderId="0" xfId="531"/>
    <xf numFmtId="3" fontId="175" fillId="0" borderId="0" xfId="254" applyNumberFormat="1" applyFont="1" applyFill="1" applyAlignment="1">
      <alignment horizontal="center" vertical="center"/>
    </xf>
    <xf numFmtId="0" fontId="107" fillId="0" borderId="0" xfId="531" applyFont="1"/>
    <xf numFmtId="3" fontId="109" fillId="0" borderId="0" xfId="531" applyNumberFormat="1"/>
    <xf numFmtId="0" fontId="157" fillId="0" borderId="0" xfId="531" applyFont="1"/>
    <xf numFmtId="3" fontId="157" fillId="0" borderId="0" xfId="531" applyNumberFormat="1" applyFont="1"/>
    <xf numFmtId="0" fontId="103" fillId="0" borderId="0" xfId="531" applyFont="1" applyAlignment="1">
      <alignment vertical="top"/>
    </xf>
    <xf numFmtId="0" fontId="176" fillId="0" borderId="0" xfId="0" applyFont="1"/>
    <xf numFmtId="0" fontId="197" fillId="0" borderId="27" xfId="0" applyFont="1" applyBorder="1" applyAlignment="1">
      <alignment vertical="center" wrapText="1"/>
    </xf>
    <xf numFmtId="0" fontId="198" fillId="0" borderId="25" xfId="0" applyFont="1" applyBorder="1" applyAlignment="1">
      <alignment horizontal="center" vertical="center" wrapText="1"/>
    </xf>
    <xf numFmtId="0" fontId="198" fillId="0" borderId="49" xfId="0" applyFont="1" applyBorder="1" applyAlignment="1">
      <alignment horizontal="center" vertical="center" wrapText="1"/>
    </xf>
    <xf numFmtId="0" fontId="193" fillId="0" borderId="26" xfId="0" applyFont="1" applyBorder="1" applyAlignment="1">
      <alignment horizontal="center" vertical="center" wrapText="1"/>
    </xf>
    <xf numFmtId="0" fontId="183" fillId="0" borderId="27" xfId="0" applyFont="1" applyBorder="1" applyAlignment="1">
      <alignment vertical="center" wrapText="1"/>
    </xf>
    <xf numFmtId="0" fontId="194" fillId="0" borderId="0" xfId="0" applyFont="1" applyAlignment="1">
      <alignment vertical="center"/>
    </xf>
    <xf numFmtId="182" fontId="0" fillId="0" borderId="0" xfId="0" applyNumberFormat="1"/>
    <xf numFmtId="0" fontId="123" fillId="0" borderId="0" xfId="0" applyFont="1"/>
    <xf numFmtId="0" fontId="194" fillId="0" borderId="0" xfId="0" applyFont="1" applyAlignment="1">
      <alignment horizontal="center" vertical="center"/>
    </xf>
    <xf numFmtId="1" fontId="201" fillId="0" borderId="53" xfId="630" applyNumberFormat="1" applyFont="1" applyBorder="1" applyAlignment="1">
      <alignment horizontal="center" vertical="center" wrapText="1"/>
    </xf>
    <xf numFmtId="2" fontId="201" fillId="0" borderId="53" xfId="630" applyNumberFormat="1" applyFont="1" applyBorder="1" applyAlignment="1">
      <alignment horizontal="center" vertical="center"/>
    </xf>
    <xf numFmtId="187" fontId="201" fillId="0" borderId="53" xfId="630" applyNumberFormat="1" applyFont="1" applyBorder="1" applyAlignment="1">
      <alignment horizontal="right" vertical="center"/>
    </xf>
    <xf numFmtId="187" fontId="201" fillId="0" borderId="53" xfId="630" applyNumberFormat="1" applyFont="1" applyBorder="1" applyAlignment="1">
      <alignment horizontal="right" vertical="center" wrapText="1"/>
    </xf>
    <xf numFmtId="0" fontId="203" fillId="0" borderId="0" xfId="1" applyFont="1" applyAlignment="1">
      <alignment horizontal="center" vertical="center"/>
    </xf>
    <xf numFmtId="0" fontId="203" fillId="0" borderId="0" xfId="1" applyFont="1" applyAlignment="1">
      <alignment horizontal="justify" vertical="center" wrapText="1"/>
    </xf>
    <xf numFmtId="0" fontId="203" fillId="0" borderId="0" xfId="1" applyFont="1" applyAlignment="1">
      <alignment horizontal="justify" vertical="center"/>
    </xf>
    <xf numFmtId="0" fontId="102" fillId="0" borderId="0" xfId="1"/>
    <xf numFmtId="0" fontId="102" fillId="0" borderId="0" xfId="1" applyAlignment="1">
      <alignment horizontal="center"/>
    </xf>
    <xf numFmtId="0" fontId="192" fillId="27" borderId="52" xfId="0" applyFont="1" applyFill="1" applyBorder="1" applyAlignment="1">
      <alignment vertical="center" wrapText="1"/>
    </xf>
    <xf numFmtId="182" fontId="194" fillId="27" borderId="52" xfId="0" applyNumberFormat="1" applyFont="1" applyFill="1" applyBorder="1" applyAlignment="1">
      <alignment horizontal="center" vertical="center" wrapText="1"/>
    </xf>
    <xf numFmtId="0" fontId="123" fillId="27" borderId="21" xfId="3" applyFont="1" applyFill="1" applyBorder="1" applyAlignment="1">
      <alignment horizontal="center" vertical="center" wrapText="1"/>
    </xf>
    <xf numFmtId="0" fontId="100" fillId="0" borderId="0" xfId="296" applyFont="1"/>
    <xf numFmtId="0" fontId="123" fillId="0" borderId="0" xfId="296" applyFont="1"/>
    <xf numFmtId="49" fontId="123" fillId="0" borderId="3" xfId="531" applyNumberFormat="1" applyFont="1" applyBorder="1" applyAlignment="1">
      <alignment horizontal="center"/>
    </xf>
    <xf numFmtId="49" fontId="123" fillId="0" borderId="18" xfId="531" applyNumberFormat="1" applyFont="1" applyBorder="1" applyAlignment="1">
      <alignment horizontal="center"/>
    </xf>
    <xf numFmtId="0" fontId="194" fillId="27" borderId="51" xfId="0" applyFont="1" applyFill="1" applyBorder="1" applyAlignment="1">
      <alignment horizontal="center" vertical="center" wrapText="1"/>
    </xf>
    <xf numFmtId="0" fontId="183" fillId="27" borderId="52" xfId="0" applyFont="1" applyFill="1" applyBorder="1" applyAlignment="1">
      <alignment vertical="center" wrapText="1"/>
    </xf>
    <xf numFmtId="0" fontId="198" fillId="27" borderId="23" xfId="0" applyFont="1" applyFill="1" applyBorder="1" applyAlignment="1">
      <alignment horizontal="center" vertical="center" wrapText="1"/>
    </xf>
    <xf numFmtId="0" fontId="189" fillId="27" borderId="24" xfId="0" applyFont="1" applyFill="1" applyBorder="1" applyAlignment="1">
      <alignment vertical="center" wrapText="1"/>
    </xf>
    <xf numFmtId="0" fontId="198" fillId="27" borderId="29" xfId="0" applyFont="1" applyFill="1" applyBorder="1" applyAlignment="1">
      <alignment horizontal="center" vertical="center" wrapText="1"/>
    </xf>
    <xf numFmtId="0" fontId="189" fillId="27" borderId="3" xfId="0" applyFont="1" applyFill="1" applyBorder="1" applyAlignment="1">
      <alignment vertical="center" wrapText="1"/>
    </xf>
    <xf numFmtId="0" fontId="198" fillId="0" borderId="31" xfId="0" applyFont="1" applyBorder="1" applyAlignment="1">
      <alignment horizontal="center" vertical="center" wrapText="1"/>
    </xf>
    <xf numFmtId="0" fontId="198" fillId="27" borderId="33" xfId="0" applyFont="1" applyFill="1" applyBorder="1" applyAlignment="1">
      <alignment horizontal="center" vertical="center" wrapText="1"/>
    </xf>
    <xf numFmtId="0" fontId="189" fillId="27" borderId="49" xfId="0" applyFont="1" applyFill="1" applyBorder="1" applyAlignment="1">
      <alignment vertical="center" wrapText="1"/>
    </xf>
    <xf numFmtId="0" fontId="197" fillId="27" borderId="49" xfId="0" applyFont="1" applyFill="1" applyBorder="1" applyAlignment="1">
      <alignment vertical="center" wrapText="1"/>
    </xf>
    <xf numFmtId="186" fontId="205" fillId="27" borderId="49" xfId="0" applyNumberFormat="1" applyFont="1" applyFill="1" applyBorder="1" applyAlignment="1">
      <alignment horizontal="center" vertical="center" wrapText="1"/>
    </xf>
    <xf numFmtId="0" fontId="194" fillId="27" borderId="32" xfId="0" applyFont="1" applyFill="1" applyBorder="1" applyAlignment="1">
      <alignment horizontal="center" vertical="center" wrapText="1"/>
    </xf>
    <xf numFmtId="0" fontId="183" fillId="27" borderId="50" xfId="0" applyFont="1" applyFill="1" applyBorder="1" applyAlignment="1">
      <alignment vertical="center" wrapText="1"/>
    </xf>
    <xf numFmtId="0" fontId="197" fillId="27" borderId="50" xfId="0" applyFont="1" applyFill="1" applyBorder="1" applyAlignment="1">
      <alignment vertical="center" wrapText="1"/>
    </xf>
    <xf numFmtId="0" fontId="194" fillId="27" borderId="33" xfId="0" applyFont="1" applyFill="1" applyBorder="1" applyAlignment="1">
      <alignment horizontal="center" vertical="center" wrapText="1"/>
    </xf>
    <xf numFmtId="0" fontId="183" fillId="27" borderId="49" xfId="0" applyFont="1" applyFill="1" applyBorder="1" applyAlignment="1">
      <alignment vertical="center" wrapText="1"/>
    </xf>
    <xf numFmtId="0" fontId="192" fillId="27" borderId="49" xfId="0" applyFont="1" applyFill="1" applyBorder="1" applyAlignment="1">
      <alignment vertical="center" wrapText="1"/>
    </xf>
    <xf numFmtId="3" fontId="175" fillId="0" borderId="0" xfId="255" applyNumberFormat="1" applyFont="1" applyFill="1" applyAlignment="1">
      <alignment horizontal="center" vertical="center"/>
    </xf>
    <xf numFmtId="0" fontId="176" fillId="0" borderId="0" xfId="318" applyFont="1"/>
    <xf numFmtId="0" fontId="207" fillId="29" borderId="0" xfId="0" applyFont="1" applyFill="1" applyAlignment="1">
      <alignment wrapText="1"/>
    </xf>
    <xf numFmtId="0" fontId="102" fillId="0" borderId="0" xfId="0" applyFont="1"/>
    <xf numFmtId="0" fontId="208" fillId="0" borderId="0" xfId="531" applyFont="1"/>
    <xf numFmtId="0" fontId="209" fillId="0" borderId="0" xfId="531" applyFont="1"/>
    <xf numFmtId="3" fontId="209" fillId="0" borderId="0" xfId="531" applyNumberFormat="1" applyFont="1"/>
    <xf numFmtId="0" fontId="201" fillId="0" borderId="53" xfId="630" applyFont="1" applyBorder="1" applyAlignment="1">
      <alignment horizontal="center" vertical="center" wrapText="1"/>
    </xf>
    <xf numFmtId="49" fontId="181" fillId="0" borderId="0" xfId="631" applyNumberFormat="1" applyFont="1" applyAlignment="1">
      <alignment horizontal="center" vertical="center"/>
    </xf>
    <xf numFmtId="0" fontId="181" fillId="0" borderId="0" xfId="631" applyFont="1" applyAlignment="1">
      <alignment horizontal="left" vertical="center"/>
    </xf>
    <xf numFmtId="0" fontId="181" fillId="0" borderId="0" xfId="631" applyFont="1" applyAlignment="1">
      <alignment horizontal="center" vertical="center"/>
    </xf>
    <xf numFmtId="4" fontId="123" fillId="0" borderId="0" xfId="631" applyNumberFormat="1" applyFont="1" applyAlignment="1">
      <alignment horizontal="center" vertical="center" wrapText="1"/>
    </xf>
    <xf numFmtId="0" fontId="123" fillId="0" borderId="0" xfId="631" applyFont="1" applyAlignment="1">
      <alignment horizontal="center" vertical="center" wrapText="1"/>
    </xf>
    <xf numFmtId="183" fontId="181" fillId="0" borderId="0" xfId="631" applyNumberFormat="1" applyFont="1" applyAlignment="1">
      <alignment horizontal="right" vertical="center" indent="1"/>
    </xf>
    <xf numFmtId="0" fontId="123" fillId="0" borderId="3" xfId="531" applyFont="1" applyBorder="1" applyAlignment="1">
      <alignment horizontal="center"/>
    </xf>
    <xf numFmtId="4" fontId="123" fillId="0" borderId="3" xfId="531" applyNumberFormat="1" applyFont="1" applyBorder="1" applyAlignment="1">
      <alignment horizontal="center"/>
    </xf>
    <xf numFmtId="0" fontId="210" fillId="0" borderId="0" xfId="531" applyFont="1"/>
    <xf numFmtId="0" fontId="194" fillId="30" borderId="56" xfId="0" applyFont="1" applyFill="1" applyBorder="1" applyAlignment="1">
      <alignment horizontal="center" vertical="center" wrapText="1"/>
    </xf>
    <xf numFmtId="0" fontId="196" fillId="30" borderId="56" xfId="0" applyFont="1" applyFill="1" applyBorder="1" applyAlignment="1">
      <alignment vertical="center" wrapText="1"/>
    </xf>
    <xf numFmtId="182" fontId="194" fillId="30" borderId="56" xfId="0" applyNumberFormat="1" applyFont="1" applyFill="1" applyBorder="1" applyAlignment="1">
      <alignment horizontal="center" vertical="center" wrapText="1"/>
    </xf>
    <xf numFmtId="182" fontId="193" fillId="30" borderId="56" xfId="0" applyNumberFormat="1" applyFont="1" applyFill="1" applyBorder="1" applyAlignment="1">
      <alignment horizontal="center" vertical="center" wrapText="1"/>
    </xf>
    <xf numFmtId="0" fontId="201" fillId="0" borderId="57" xfId="630" applyFont="1" applyBorder="1" applyAlignment="1">
      <alignment horizontal="center" vertical="center" wrapText="1"/>
    </xf>
    <xf numFmtId="0" fontId="201" fillId="0" borderId="58" xfId="630" applyFont="1" applyBorder="1" applyAlignment="1">
      <alignment horizontal="center" vertical="center" wrapText="1"/>
    </xf>
    <xf numFmtId="0" fontId="201" fillId="0" borderId="55" xfId="630" applyFont="1" applyBorder="1" applyAlignment="1">
      <alignment horizontal="center" vertical="center" wrapText="1"/>
    </xf>
    <xf numFmtId="49" fontId="201" fillId="0" borderId="53" xfId="630" applyNumberFormat="1" applyFont="1" applyBorder="1" applyAlignment="1">
      <alignment horizontal="center" vertical="center" wrapText="1"/>
    </xf>
    <xf numFmtId="0" fontId="123" fillId="0" borderId="0" xfId="636" applyFont="1"/>
    <xf numFmtId="3" fontId="123" fillId="0" borderId="0" xfId="636" applyNumberFormat="1" applyFont="1"/>
    <xf numFmtId="0" fontId="123" fillId="0" borderId="4" xfId="636" applyFont="1" applyBorder="1" applyAlignment="1">
      <alignment horizontal="center"/>
    </xf>
    <xf numFmtId="0" fontId="123" fillId="0" borderId="3" xfId="636" applyFont="1" applyBorder="1" applyAlignment="1">
      <alignment horizontal="center"/>
    </xf>
    <xf numFmtId="0" fontId="123" fillId="0" borderId="4" xfId="636" applyFont="1" applyBorder="1" applyAlignment="1">
      <alignment horizontal="center" vertical="center"/>
    </xf>
    <xf numFmtId="0" fontId="213" fillId="0" borderId="3" xfId="636" applyFont="1" applyBorder="1" applyAlignment="1">
      <alignment horizontal="center"/>
    </xf>
    <xf numFmtId="0" fontId="123" fillId="0" borderId="3" xfId="636" applyFont="1" applyBorder="1"/>
    <xf numFmtId="0" fontId="123" fillId="0" borderId="3" xfId="636" applyFont="1" applyBorder="1" applyAlignment="1">
      <alignment horizontal="center" vertical="top" wrapText="1"/>
    </xf>
    <xf numFmtId="0" fontId="123" fillId="0" borderId="19" xfId="636" applyFont="1" applyBorder="1" applyAlignment="1">
      <alignment horizontal="center"/>
    </xf>
    <xf numFmtId="0" fontId="123" fillId="0" borderId="18" xfId="636" applyFont="1" applyBorder="1" applyAlignment="1">
      <alignment horizontal="center" vertical="top" wrapText="1"/>
    </xf>
    <xf numFmtId="0" fontId="123" fillId="0" borderId="19" xfId="636" applyFont="1" applyBorder="1" applyAlignment="1">
      <alignment horizontal="left" indent="1"/>
    </xf>
    <xf numFmtId="0" fontId="123" fillId="0" borderId="18" xfId="636" applyFont="1" applyBorder="1"/>
    <xf numFmtId="3" fontId="100" fillId="0" borderId="0" xfId="380" applyNumberFormat="1" applyFont="1" applyAlignment="1">
      <alignment horizontal="center"/>
    </xf>
    <xf numFmtId="4" fontId="123" fillId="0" borderId="0" xfId="636" applyNumberFormat="1" applyFont="1"/>
    <xf numFmtId="2" fontId="123" fillId="0" borderId="0" xfId="636" applyNumberFormat="1" applyFont="1"/>
    <xf numFmtId="0" fontId="7" fillId="0" borderId="0" xfId="640"/>
    <xf numFmtId="0" fontId="174" fillId="0" borderId="0" xfId="640" applyFont="1" applyAlignment="1">
      <alignment horizontal="center"/>
    </xf>
    <xf numFmtId="0" fontId="174" fillId="0" borderId="0" xfId="640" applyFont="1"/>
    <xf numFmtId="0" fontId="212" fillId="0" borderId="0" xfId="641" applyFont="1"/>
    <xf numFmtId="0" fontId="190" fillId="0" borderId="0" xfId="641" applyFont="1"/>
    <xf numFmtId="0" fontId="217" fillId="0" borderId="0" xfId="640" applyFont="1"/>
    <xf numFmtId="0" fontId="174" fillId="0" borderId="43" xfId="642" applyFont="1" applyBorder="1" applyAlignment="1">
      <alignment vertical="center" wrapText="1"/>
    </xf>
    <xf numFmtId="0" fontId="174" fillId="0" borderId="0" xfId="642" applyFont="1"/>
    <xf numFmtId="0" fontId="199" fillId="0" borderId="0" xfId="642"/>
    <xf numFmtId="0" fontId="183" fillId="0" borderId="41" xfId="296" applyFont="1" applyBorder="1" applyAlignment="1">
      <alignment horizontal="center" vertical="center" wrapText="1"/>
    </xf>
    <xf numFmtId="0" fontId="218" fillId="0" borderId="0" xfId="296" applyFont="1"/>
    <xf numFmtId="0" fontId="192" fillId="0" borderId="0" xfId="636" applyFont="1"/>
    <xf numFmtId="0" fontId="123" fillId="0" borderId="0" xfId="424" applyFont="1"/>
    <xf numFmtId="0" fontId="100" fillId="0" borderId="0" xfId="296" applyFont="1" applyAlignment="1">
      <alignment horizontal="right"/>
    </xf>
    <xf numFmtId="4" fontId="183" fillId="0" borderId="0" xfId="296" applyNumberFormat="1" applyFont="1" applyAlignment="1">
      <alignment vertical="center" wrapText="1"/>
    </xf>
    <xf numFmtId="4" fontId="218" fillId="0" borderId="0" xfId="296" applyNumberFormat="1" applyFont="1"/>
    <xf numFmtId="0" fontId="215" fillId="0" borderId="0" xfId="296" applyFont="1" applyAlignment="1">
      <alignment vertical="center" wrapText="1"/>
    </xf>
    <xf numFmtId="4" fontId="214" fillId="0" borderId="0" xfId="296" applyNumberFormat="1" applyFont="1" applyAlignment="1">
      <alignment vertical="center" wrapText="1"/>
    </xf>
    <xf numFmtId="4" fontId="222" fillId="0" borderId="0" xfId="296" applyNumberFormat="1" applyFont="1"/>
    <xf numFmtId="0" fontId="222" fillId="0" borderId="0" xfId="296" applyFont="1"/>
    <xf numFmtId="0" fontId="0" fillId="0" borderId="0" xfId="0" applyAlignment="1">
      <alignment horizontal="center" vertical="center"/>
    </xf>
    <xf numFmtId="1" fontId="201" fillId="27" borderId="53" xfId="630" applyNumberFormat="1" applyFont="1" applyFill="1" applyBorder="1" applyAlignment="1">
      <alignment horizontal="center" vertical="center" wrapText="1"/>
    </xf>
    <xf numFmtId="187" fontId="201" fillId="27" borderId="53" xfId="630" applyNumberFormat="1" applyFont="1" applyFill="1" applyBorder="1" applyAlignment="1">
      <alignment horizontal="right" vertical="center"/>
    </xf>
    <xf numFmtId="187" fontId="201" fillId="0" borderId="55" xfId="630" applyNumberFormat="1" applyFont="1" applyBorder="1" applyAlignment="1">
      <alignment horizontal="right" vertical="center"/>
    </xf>
    <xf numFmtId="0" fontId="194" fillId="30" borderId="59" xfId="0" applyFont="1" applyFill="1" applyBorder="1" applyAlignment="1">
      <alignment horizontal="center" vertical="center" wrapText="1"/>
    </xf>
    <xf numFmtId="182" fontId="194" fillId="30" borderId="59" xfId="0" applyNumberFormat="1" applyFont="1" applyFill="1" applyBorder="1" applyAlignment="1">
      <alignment horizontal="center" vertical="center" wrapText="1"/>
    </xf>
    <xf numFmtId="182" fontId="193" fillId="30" borderId="59" xfId="0" applyNumberFormat="1" applyFont="1" applyFill="1" applyBorder="1" applyAlignment="1">
      <alignment horizontal="center" vertical="center" wrapText="1"/>
    </xf>
    <xf numFmtId="0" fontId="101" fillId="0" borderId="35" xfId="296" applyFont="1" applyBorder="1" applyAlignment="1">
      <alignment horizontal="center" vertical="center" wrapText="1"/>
    </xf>
    <xf numFmtId="4" fontId="123" fillId="0" borderId="17" xfId="531" applyNumberFormat="1" applyFont="1" applyBorder="1" applyAlignment="1">
      <alignment horizontal="center" wrapText="1"/>
    </xf>
    <xf numFmtId="0" fontId="123" fillId="0" borderId="19" xfId="531" applyFont="1" applyBorder="1" applyAlignment="1">
      <alignment horizontal="left" vertical="top" wrapText="1"/>
    </xf>
    <xf numFmtId="3" fontId="180" fillId="0" borderId="0" xfId="643" applyNumberFormat="1" applyFont="1" applyAlignment="1">
      <alignment horizontal="center" vertical="center"/>
    </xf>
    <xf numFmtId="0" fontId="176" fillId="0" borderId="0" xfId="643" applyFont="1" applyAlignment="1">
      <alignment horizontal="left" vertical="center"/>
    </xf>
    <xf numFmtId="0" fontId="180" fillId="0" borderId="0" xfId="643" applyFont="1" applyAlignment="1">
      <alignment horizontal="center" vertical="center"/>
    </xf>
    <xf numFmtId="49" fontId="176" fillId="0" borderId="3" xfId="531" applyNumberFormat="1" applyFont="1" applyBorder="1" applyAlignment="1">
      <alignment horizontal="center"/>
    </xf>
    <xf numFmtId="4" fontId="176" fillId="0" borderId="3" xfId="531" applyNumberFormat="1" applyFont="1" applyBorder="1" applyAlignment="1">
      <alignment horizontal="center"/>
    </xf>
    <xf numFmtId="49" fontId="176" fillId="0" borderId="18" xfId="531" applyNumberFormat="1" applyFont="1" applyBorder="1" applyAlignment="1">
      <alignment horizontal="center"/>
    </xf>
    <xf numFmtId="4" fontId="176" fillId="27" borderId="3" xfId="531" applyNumberFormat="1" applyFont="1" applyFill="1" applyBorder="1" applyAlignment="1">
      <alignment horizontal="center"/>
    </xf>
    <xf numFmtId="0" fontId="176" fillId="0" borderId="17" xfId="531" applyFont="1" applyBorder="1" applyAlignment="1">
      <alignment horizontal="center"/>
    </xf>
    <xf numFmtId="0" fontId="176" fillId="0" borderId="3" xfId="531" applyFont="1" applyBorder="1" applyAlignment="1">
      <alignment horizontal="center"/>
    </xf>
    <xf numFmtId="0" fontId="176" fillId="0" borderId="0" xfId="624" applyFont="1"/>
    <xf numFmtId="0" fontId="123" fillId="0" borderId="4" xfId="643" applyFont="1" applyBorder="1"/>
    <xf numFmtId="0" fontId="176" fillId="0" borderId="18" xfId="0" applyFont="1" applyBorder="1" applyAlignment="1">
      <alignment vertical="top" wrapText="1"/>
    </xf>
    <xf numFmtId="165" fontId="175" fillId="27" borderId="0" xfId="254" applyFont="1" applyFill="1" applyAlignment="1">
      <alignment horizontal="center" vertical="center"/>
    </xf>
    <xf numFmtId="3" fontId="175" fillId="27" borderId="0" xfId="254" applyNumberFormat="1" applyFont="1" applyFill="1" applyAlignment="1">
      <alignment horizontal="center" vertical="center"/>
    </xf>
    <xf numFmtId="0" fontId="176" fillId="27" borderId="3" xfId="531" applyFont="1" applyFill="1" applyBorder="1" applyAlignment="1">
      <alignment horizontal="center"/>
    </xf>
    <xf numFmtId="0" fontId="176" fillId="27" borderId="18" xfId="531" applyFont="1" applyFill="1" applyBorder="1" applyAlignment="1">
      <alignment horizontal="center"/>
    </xf>
    <xf numFmtId="4" fontId="174" fillId="27" borderId="18" xfId="531" applyNumberFormat="1" applyFont="1" applyFill="1" applyBorder="1" applyAlignment="1">
      <alignment horizontal="center"/>
    </xf>
    <xf numFmtId="4" fontId="225" fillId="27" borderId="3" xfId="531" applyNumberFormat="1" applyFont="1" applyFill="1" applyBorder="1" applyAlignment="1">
      <alignment horizontal="center"/>
    </xf>
    <xf numFmtId="0" fontId="176" fillId="27" borderId="0" xfId="631" applyFont="1" applyFill="1" applyAlignment="1">
      <alignment horizontal="left" vertical="center"/>
    </xf>
    <xf numFmtId="0" fontId="180" fillId="27" borderId="0" xfId="631" applyFont="1" applyFill="1" applyAlignment="1">
      <alignment horizontal="center" vertical="center"/>
    </xf>
    <xf numFmtId="3" fontId="180" fillId="27" borderId="0" xfId="631" applyNumberFormat="1" applyFont="1" applyFill="1" applyAlignment="1">
      <alignment horizontal="center" vertical="center"/>
    </xf>
    <xf numFmtId="0" fontId="194" fillId="27" borderId="64" xfId="0" applyFont="1" applyFill="1" applyBorder="1" applyAlignment="1">
      <alignment horizontal="center" vertical="center" wrapText="1"/>
    </xf>
    <xf numFmtId="0" fontId="100" fillId="0" borderId="0" xfId="0" applyFont="1"/>
    <xf numFmtId="0" fontId="183" fillId="0" borderId="61" xfId="0" applyFont="1" applyBorder="1" applyAlignment="1">
      <alignment vertical="center" wrapText="1"/>
    </xf>
    <xf numFmtId="0" fontId="197" fillId="0" borderId="61" xfId="0" applyFont="1" applyBorder="1" applyAlignment="1">
      <alignment vertical="center" wrapText="1"/>
    </xf>
    <xf numFmtId="0" fontId="183" fillId="0" borderId="60" xfId="0" applyFont="1" applyBorder="1" applyAlignment="1">
      <alignment vertical="center" wrapText="1"/>
    </xf>
    <xf numFmtId="0" fontId="192" fillId="0" borderId="60" xfId="0" applyFont="1" applyBorder="1" applyAlignment="1">
      <alignment vertical="center" wrapText="1"/>
    </xf>
    <xf numFmtId="3" fontId="100" fillId="0" borderId="0" xfId="384" applyNumberFormat="1" applyFont="1" applyAlignment="1">
      <alignment horizontal="left"/>
    </xf>
    <xf numFmtId="3" fontId="100" fillId="0" borderId="0" xfId="384" applyNumberFormat="1" applyFont="1" applyAlignment="1">
      <alignment horizontal="center"/>
    </xf>
    <xf numFmtId="49" fontId="228" fillId="0" borderId="0" xfId="647" applyNumberFormat="1" applyFont="1" applyAlignment="1">
      <alignment horizontal="right"/>
    </xf>
    <xf numFmtId="49" fontId="100" fillId="0" borderId="0" xfId="647" applyNumberFormat="1" applyFont="1" applyAlignment="1">
      <alignment horizontal="right"/>
    </xf>
    <xf numFmtId="49" fontId="184" fillId="0" borderId="0" xfId="647" applyNumberFormat="1" applyFont="1" applyAlignment="1">
      <alignment horizontal="right"/>
    </xf>
    <xf numFmtId="0" fontId="183" fillId="27" borderId="0" xfId="326" applyFont="1" applyFill="1" applyAlignment="1">
      <alignment horizontal="center" wrapText="1"/>
    </xf>
    <xf numFmtId="3" fontId="101" fillId="0" borderId="0" xfId="318" applyNumberFormat="1" applyFont="1" applyAlignment="1">
      <alignment horizontal="center" vertical="center" wrapText="1"/>
    </xf>
    <xf numFmtId="0" fontId="100" fillId="0" borderId="0" xfId="647" applyFont="1" applyAlignment="1">
      <alignment horizontal="center" vertical="top"/>
    </xf>
    <xf numFmtId="0" fontId="101" fillId="0" borderId="0" xfId="647" applyFont="1" applyAlignment="1">
      <alignment vertical="top" wrapText="1"/>
    </xf>
    <xf numFmtId="0" fontId="198" fillId="0" borderId="0" xfId="0" applyFont="1" applyAlignment="1">
      <alignment horizontal="center" vertical="center" wrapText="1"/>
    </xf>
    <xf numFmtId="0" fontId="100" fillId="0" borderId="61" xfId="647" applyFont="1" applyBorder="1" applyAlignment="1">
      <alignment horizontal="center" vertical="center" wrapText="1"/>
    </xf>
    <xf numFmtId="49" fontId="100" fillId="27" borderId="61" xfId="647" applyNumberFormat="1" applyFont="1" applyFill="1" applyBorder="1" applyAlignment="1">
      <alignment horizontal="center" vertical="center" wrapText="1"/>
    </xf>
    <xf numFmtId="0" fontId="100" fillId="0" borderId="60" xfId="647" applyFont="1" applyBorder="1" applyAlignment="1">
      <alignment horizontal="center" vertical="center" wrapText="1"/>
    </xf>
    <xf numFmtId="0" fontId="123" fillId="0" borderId="60" xfId="647" applyFont="1" applyBorder="1" applyAlignment="1">
      <alignment horizontal="center" vertical="center"/>
    </xf>
    <xf numFmtId="0" fontId="100" fillId="0" borderId="60" xfId="647" applyFont="1" applyBorder="1" applyAlignment="1">
      <alignment horizontal="center" vertical="center"/>
    </xf>
    <xf numFmtId="49" fontId="100" fillId="0" borderId="60" xfId="647" applyNumberFormat="1" applyFont="1" applyBorder="1" applyAlignment="1">
      <alignment horizontal="center" vertical="center"/>
    </xf>
    <xf numFmtId="0" fontId="101" fillId="32" borderId="60" xfId="647" applyFont="1" applyFill="1" applyBorder="1" applyAlignment="1">
      <alignment horizontal="center" vertical="center"/>
    </xf>
    <xf numFmtId="0" fontId="100" fillId="0" borderId="60" xfId="647" applyFont="1" applyBorder="1" applyAlignment="1">
      <alignment horizontal="center" vertical="top"/>
    </xf>
    <xf numFmtId="0" fontId="100" fillId="0" borderId="60" xfId="0" applyFont="1" applyBorder="1" applyAlignment="1">
      <alignment horizontal="center" vertical="center" wrapText="1"/>
    </xf>
    <xf numFmtId="0" fontId="100" fillId="0" borderId="60" xfId="0" applyFont="1" applyBorder="1" applyAlignment="1">
      <alignment vertical="center" wrapText="1"/>
    </xf>
    <xf numFmtId="4" fontId="100" fillId="0" borderId="60" xfId="647" applyNumberFormat="1" applyFont="1" applyBorder="1" applyAlignment="1">
      <alignment horizontal="right" wrapText="1"/>
    </xf>
    <xf numFmtId="0" fontId="194" fillId="0" borderId="60" xfId="1" applyFont="1" applyBorder="1" applyAlignment="1">
      <alignment horizontal="left" vertical="center" wrapText="1"/>
    </xf>
    <xf numFmtId="0" fontId="101" fillId="27" borderId="60" xfId="0" applyFont="1" applyFill="1" applyBorder="1" applyAlignment="1">
      <alignment horizontal="center" vertical="center" wrapText="1"/>
    </xf>
    <xf numFmtId="181" fontId="101" fillId="0" borderId="60" xfId="1" applyNumberFormat="1" applyFont="1" applyBorder="1" applyAlignment="1">
      <alignment horizontal="center"/>
    </xf>
    <xf numFmtId="0" fontId="100" fillId="27" borderId="60" xfId="0" applyFont="1" applyFill="1" applyBorder="1" applyAlignment="1">
      <alignment horizontal="center" vertical="center" wrapText="1"/>
    </xf>
    <xf numFmtId="49" fontId="100" fillId="0" borderId="60" xfId="647" applyNumberFormat="1" applyFont="1" applyBorder="1" applyAlignment="1">
      <alignment horizontal="left" vertical="top"/>
    </xf>
    <xf numFmtId="0" fontId="101" fillId="27" borderId="60" xfId="647" applyFont="1" applyFill="1" applyBorder="1" applyAlignment="1">
      <alignment horizontal="left" vertical="top" wrapText="1"/>
    </xf>
    <xf numFmtId="4" fontId="101" fillId="27" borderId="60" xfId="647" applyNumberFormat="1" applyFont="1" applyFill="1" applyBorder="1" applyAlignment="1">
      <alignment horizontal="right" vertical="top" wrapText="1"/>
    </xf>
    <xf numFmtId="0" fontId="100" fillId="0" borderId="0" xfId="647" applyFont="1"/>
    <xf numFmtId="0" fontId="100" fillId="0" borderId="0" xfId="649" applyFont="1" applyAlignment="1">
      <alignment vertical="center"/>
    </xf>
    <xf numFmtId="0" fontId="100" fillId="0" borderId="0" xfId="649" applyFont="1" applyAlignment="1">
      <alignment horizontal="right"/>
    </xf>
    <xf numFmtId="0" fontId="100" fillId="0" borderId="0" xfId="649" applyFont="1"/>
    <xf numFmtId="187" fontId="0" fillId="0" borderId="0" xfId="0" applyNumberFormat="1"/>
    <xf numFmtId="187" fontId="201" fillId="0" borderId="57" xfId="630" applyNumberFormat="1" applyFont="1" applyBorder="1" applyAlignment="1">
      <alignment horizontal="right" vertical="center"/>
    </xf>
    <xf numFmtId="4" fontId="183" fillId="0" borderId="35" xfId="296" applyNumberFormat="1" applyFont="1" applyBorder="1" applyAlignment="1">
      <alignment horizontal="center" vertical="center" wrapText="1"/>
    </xf>
    <xf numFmtId="181" fontId="100" fillId="0" borderId="60" xfId="648" applyFont="1" applyFill="1" applyBorder="1" applyAlignment="1">
      <alignment horizontal="right" wrapText="1"/>
    </xf>
    <xf numFmtId="187" fontId="201" fillId="0" borderId="53" xfId="630" applyNumberFormat="1" applyFont="1" applyBorder="1" applyAlignment="1">
      <alignment horizontal="center" vertical="center" wrapText="1"/>
    </xf>
    <xf numFmtId="191" fontId="231" fillId="0" borderId="0" xfId="0" applyNumberFormat="1" applyFont="1" applyAlignment="1">
      <alignment horizontal="center" vertical="center"/>
    </xf>
    <xf numFmtId="165" fontId="175" fillId="0" borderId="0" xfId="255" applyFont="1" applyFill="1" applyAlignment="1">
      <alignment horizontal="center" vertical="center"/>
    </xf>
    <xf numFmtId="0" fontId="123" fillId="27" borderId="4" xfId="643" applyFont="1" applyFill="1" applyBorder="1" applyAlignment="1">
      <alignment horizontal="left"/>
    </xf>
    <xf numFmtId="4" fontId="183" fillId="0" borderId="35" xfId="296" applyNumberFormat="1" applyFont="1" applyBorder="1" applyAlignment="1">
      <alignment vertical="center" wrapText="1"/>
    </xf>
    <xf numFmtId="186" fontId="205" fillId="27" borderId="24" xfId="0" applyNumberFormat="1" applyFont="1" applyFill="1" applyBorder="1" applyAlignment="1">
      <alignment horizontal="center" vertical="center" wrapText="1"/>
    </xf>
    <xf numFmtId="186" fontId="226" fillId="27" borderId="24" xfId="0" applyNumberFormat="1" applyFont="1" applyFill="1" applyBorder="1" applyAlignment="1">
      <alignment horizontal="center" vertical="center" wrapText="1"/>
    </xf>
    <xf numFmtId="0" fontId="198" fillId="0" borderId="24" xfId="0" applyFont="1" applyBorder="1" applyAlignment="1">
      <alignment horizontal="center" vertical="center" wrapText="1"/>
    </xf>
    <xf numFmtId="186" fontId="226" fillId="27" borderId="66" xfId="0" applyNumberFormat="1" applyFont="1" applyFill="1" applyBorder="1" applyAlignment="1">
      <alignment horizontal="center" vertical="center" wrapText="1"/>
    </xf>
    <xf numFmtId="186" fontId="226" fillId="0" borderId="3" xfId="0" applyNumberFormat="1" applyFont="1" applyBorder="1" applyAlignment="1">
      <alignment horizontal="center" vertical="center" wrapText="1"/>
    </xf>
    <xf numFmtId="186" fontId="226" fillId="0" borderId="67" xfId="0" applyNumberFormat="1" applyFont="1" applyBorder="1" applyAlignment="1">
      <alignment horizontal="center" vertical="center" wrapText="1"/>
    </xf>
    <xf numFmtId="0" fontId="181" fillId="0" borderId="67" xfId="0" applyFont="1" applyBorder="1" applyAlignment="1">
      <alignment vertical="center" wrapText="1"/>
    </xf>
    <xf numFmtId="186" fontId="205" fillId="0" borderId="67" xfId="0" applyNumberFormat="1" applyFont="1" applyBorder="1" applyAlignment="1">
      <alignment horizontal="center" vertical="center" wrapText="1"/>
    </xf>
    <xf numFmtId="184" fontId="227" fillId="0" borderId="67" xfId="0" applyNumberFormat="1" applyFont="1" applyBorder="1" applyAlignment="1">
      <alignment horizontal="center" vertical="center" wrapText="1"/>
    </xf>
    <xf numFmtId="164" fontId="231" fillId="0" borderId="0" xfId="637" applyFont="1" applyAlignment="1">
      <alignment horizontal="center" vertical="center"/>
    </xf>
    <xf numFmtId="0" fontId="0" fillId="34" borderId="67" xfId="0" applyFill="1" applyBorder="1"/>
    <xf numFmtId="164" fontId="201" fillId="29" borderId="53" xfId="637" applyFont="1" applyFill="1" applyBorder="1" applyAlignment="1">
      <alignment horizontal="right" vertical="center" wrapText="1"/>
    </xf>
    <xf numFmtId="192" fontId="0" fillId="34" borderId="67" xfId="637" applyNumberFormat="1" applyFont="1" applyFill="1" applyBorder="1"/>
    <xf numFmtId="187" fontId="201" fillId="27" borderId="53" xfId="630" applyNumberFormat="1" applyFont="1" applyFill="1" applyBorder="1" applyAlignment="1">
      <alignment horizontal="right" vertical="center" wrapText="1"/>
    </xf>
    <xf numFmtId="187" fontId="201" fillId="29" borderId="53" xfId="630" applyNumberFormat="1" applyFont="1" applyFill="1" applyBorder="1" applyAlignment="1">
      <alignment horizontal="right" vertical="center" wrapText="1"/>
    </xf>
    <xf numFmtId="187" fontId="201" fillId="28" borderId="53" xfId="630" applyNumberFormat="1" applyFont="1" applyFill="1" applyBorder="1" applyAlignment="1">
      <alignment horizontal="right" vertical="center" wrapText="1"/>
    </xf>
    <xf numFmtId="0" fontId="201" fillId="0" borderId="68" xfId="630" applyFont="1" applyBorder="1" applyAlignment="1">
      <alignment horizontal="center" vertical="center" wrapText="1"/>
    </xf>
    <xf numFmtId="0" fontId="0" fillId="0" borderId="68" xfId="0" applyBorder="1"/>
    <xf numFmtId="190" fontId="201" fillId="0" borderId="53" xfId="630" applyNumberFormat="1" applyFont="1" applyBorder="1" applyAlignment="1">
      <alignment horizontal="center" vertical="center" wrapText="1"/>
    </xf>
    <xf numFmtId="1" fontId="233" fillId="0" borderId="68" xfId="630" applyNumberFormat="1" applyFont="1" applyBorder="1" applyAlignment="1">
      <alignment horizontal="center" vertical="center" wrapText="1"/>
    </xf>
    <xf numFmtId="0" fontId="233" fillId="0" borderId="68" xfId="0" applyFont="1" applyBorder="1" applyAlignment="1">
      <alignment horizontal="center" vertical="center" wrapText="1"/>
    </xf>
    <xf numFmtId="2" fontId="233" fillId="0" borderId="68" xfId="630" applyNumberFormat="1" applyFont="1" applyBorder="1" applyAlignment="1">
      <alignment horizontal="center" vertical="center"/>
    </xf>
    <xf numFmtId="187" fontId="233" fillId="0" borderId="68" xfId="630" applyNumberFormat="1" applyFont="1" applyBorder="1" applyAlignment="1">
      <alignment horizontal="center" vertical="center"/>
    </xf>
    <xf numFmtId="190" fontId="233" fillId="0" borderId="68" xfId="630" applyNumberFormat="1" applyFont="1" applyBorder="1" applyAlignment="1">
      <alignment horizontal="center" vertical="center" wrapText="1"/>
    </xf>
    <xf numFmtId="187" fontId="233" fillId="0" borderId="68" xfId="630" applyNumberFormat="1" applyFont="1" applyBorder="1" applyAlignment="1">
      <alignment horizontal="right" vertical="center"/>
    </xf>
    <xf numFmtId="0" fontId="177" fillId="0" borderId="68" xfId="531" applyFont="1" applyBorder="1" applyAlignment="1">
      <alignment horizontal="center"/>
    </xf>
    <xf numFmtId="0" fontId="177" fillId="0" borderId="68" xfId="531" applyFont="1" applyBorder="1" applyAlignment="1">
      <alignment horizontal="center" vertical="center" wrapText="1"/>
    </xf>
    <xf numFmtId="3" fontId="177" fillId="0" borderId="68" xfId="531" applyNumberFormat="1" applyFont="1" applyBorder="1" applyAlignment="1">
      <alignment horizontal="center" vertical="center" wrapText="1"/>
    </xf>
    <xf numFmtId="0" fontId="177" fillId="0" borderId="68" xfId="531" quotePrefix="1" applyFont="1" applyBorder="1" applyAlignment="1">
      <alignment horizontal="center"/>
    </xf>
    <xf numFmtId="3" fontId="177" fillId="0" borderId="68" xfId="531" applyNumberFormat="1" applyFont="1" applyBorder="1" applyAlignment="1">
      <alignment horizontal="center"/>
    </xf>
    <xf numFmtId="49" fontId="123" fillId="0" borderId="73" xfId="531" applyNumberFormat="1" applyFont="1" applyBorder="1" applyAlignment="1">
      <alignment horizontal="center"/>
    </xf>
    <xf numFmtId="0" fontId="181" fillId="0" borderId="74" xfId="531" applyFont="1" applyBorder="1" applyAlignment="1">
      <alignment horizontal="left" wrapText="1"/>
    </xf>
    <xf numFmtId="0" fontId="123" fillId="0" borderId="71" xfId="531" applyFont="1" applyBorder="1" applyAlignment="1">
      <alignment horizontal="center"/>
    </xf>
    <xf numFmtId="0" fontId="123" fillId="0" borderId="75" xfId="531" applyFont="1" applyBorder="1" applyAlignment="1">
      <alignment horizontal="center"/>
    </xf>
    <xf numFmtId="4" fontId="123" fillId="0" borderId="75" xfId="531" applyNumberFormat="1" applyFont="1" applyBorder="1" applyAlignment="1">
      <alignment horizontal="center" wrapText="1"/>
    </xf>
    <xf numFmtId="0" fontId="123" fillId="0" borderId="73" xfId="531" applyFont="1" applyBorder="1"/>
    <xf numFmtId="3" fontId="123" fillId="0" borderId="75" xfId="531" applyNumberFormat="1" applyFont="1" applyBorder="1" applyAlignment="1">
      <alignment horizontal="right" indent="1"/>
    </xf>
    <xf numFmtId="0" fontId="123" fillId="0" borderId="0" xfId="531" applyFont="1" applyAlignment="1">
      <alignment horizontal="center" wrapText="1"/>
    </xf>
    <xf numFmtId="0" fontId="207" fillId="0" borderId="0" xfId="0" applyFont="1" applyAlignment="1">
      <alignment wrapText="1"/>
    </xf>
    <xf numFmtId="4" fontId="123" fillId="0" borderId="68" xfId="531" applyNumberFormat="1" applyFont="1" applyBorder="1" applyAlignment="1">
      <alignment horizontal="center" wrapText="1"/>
    </xf>
    <xf numFmtId="0" fontId="123" fillId="0" borderId="68" xfId="531" applyFont="1" applyBorder="1" applyAlignment="1">
      <alignment horizontal="center" wrapText="1"/>
    </xf>
    <xf numFmtId="4" fontId="123" fillId="0" borderId="73" xfId="531" applyNumberFormat="1" applyFont="1" applyBorder="1" applyAlignment="1">
      <alignment horizontal="center"/>
    </xf>
    <xf numFmtId="2" fontId="123" fillId="0" borderId="68" xfId="531" applyNumberFormat="1" applyFont="1" applyBorder="1" applyAlignment="1">
      <alignment horizontal="center"/>
    </xf>
    <xf numFmtId="2" fontId="123" fillId="0" borderId="18" xfId="531" applyNumberFormat="1" applyFont="1" applyBorder="1" applyAlignment="1">
      <alignment horizontal="center"/>
    </xf>
    <xf numFmtId="0" fontId="123" fillId="0" borderId="73" xfId="531" applyFont="1" applyBorder="1" applyAlignment="1">
      <alignment horizontal="center" wrapText="1"/>
    </xf>
    <xf numFmtId="49" fontId="180" fillId="0" borderId="68" xfId="531" applyNumberFormat="1" applyFont="1" applyBorder="1" applyAlignment="1">
      <alignment horizontal="center"/>
    </xf>
    <xf numFmtId="4" fontId="180" fillId="0" borderId="68" xfId="531" applyNumberFormat="1" applyFont="1" applyBorder="1" applyAlignment="1">
      <alignment horizontal="center" wrapText="1"/>
    </xf>
    <xf numFmtId="0" fontId="180" fillId="0" borderId="68" xfId="531" applyFont="1" applyBorder="1" applyAlignment="1">
      <alignment horizontal="center"/>
    </xf>
    <xf numFmtId="0" fontId="185" fillId="0" borderId="0" xfId="296" applyFont="1"/>
    <xf numFmtId="0" fontId="206" fillId="27" borderId="0" xfId="0" applyFont="1" applyFill="1" applyAlignment="1">
      <alignment wrapText="1"/>
    </xf>
    <xf numFmtId="0" fontId="123" fillId="0" borderId="19" xfId="0" applyFont="1" applyBorder="1" applyAlignment="1">
      <alignment horizontal="center"/>
    </xf>
    <xf numFmtId="0" fontId="123" fillId="0" borderId="18" xfId="0" applyFont="1" applyBorder="1" applyAlignment="1">
      <alignment horizontal="center" vertical="top" wrapText="1"/>
    </xf>
    <xf numFmtId="0" fontId="123" fillId="0" borderId="18" xfId="0" applyFont="1" applyBorder="1" applyAlignment="1">
      <alignment horizontal="center"/>
    </xf>
    <xf numFmtId="49" fontId="104" fillId="0" borderId="73" xfId="645" applyNumberFormat="1" applyFont="1" applyBorder="1" applyAlignment="1">
      <alignment horizontal="center" vertical="center" wrapText="1"/>
    </xf>
    <xf numFmtId="0" fontId="176" fillId="0" borderId="68" xfId="0" applyFont="1" applyBorder="1" applyAlignment="1">
      <alignment vertical="top" wrapText="1"/>
    </xf>
    <xf numFmtId="4" fontId="176" fillId="0" borderId="68" xfId="0" applyNumberFormat="1" applyFont="1" applyBorder="1" applyAlignment="1">
      <alignment horizontal="right" vertical="center"/>
    </xf>
    <xf numFmtId="0" fontId="176" fillId="27" borderId="68" xfId="0" applyFont="1" applyFill="1" applyBorder="1" applyAlignment="1">
      <alignment vertical="top"/>
    </xf>
    <xf numFmtId="0" fontId="176" fillId="27" borderId="68" xfId="0" applyFont="1" applyFill="1" applyBorder="1" applyAlignment="1">
      <alignment vertical="top" wrapText="1"/>
    </xf>
    <xf numFmtId="4" fontId="176" fillId="0" borderId="68" xfId="0" applyNumberFormat="1" applyFont="1" applyBorder="1" applyAlignment="1">
      <alignment vertical="center"/>
    </xf>
    <xf numFmtId="0" fontId="176" fillId="0" borderId="68" xfId="0" applyFont="1" applyBorder="1" applyAlignment="1">
      <alignment vertical="top"/>
    </xf>
    <xf numFmtId="0" fontId="109" fillId="0" borderId="0" xfId="531" applyAlignment="1">
      <alignment vertical="center"/>
    </xf>
    <xf numFmtId="0" fontId="176" fillId="27" borderId="68" xfId="0" applyFont="1" applyFill="1" applyBorder="1" applyAlignment="1">
      <alignment wrapText="1"/>
    </xf>
    <xf numFmtId="0" fontId="176" fillId="0" borderId="68" xfId="0" applyFont="1" applyBorder="1" applyAlignment="1">
      <alignment wrapText="1"/>
    </xf>
    <xf numFmtId="4" fontId="180" fillId="0" borderId="68" xfId="0" applyNumberFormat="1" applyFont="1" applyBorder="1" applyAlignment="1">
      <alignment wrapText="1"/>
    </xf>
    <xf numFmtId="0" fontId="109" fillId="0" borderId="0" xfId="643"/>
    <xf numFmtId="3" fontId="109" fillId="0" borderId="0" xfId="643" applyNumberFormat="1"/>
    <xf numFmtId="0" fontId="176" fillId="27" borderId="0" xfId="624" applyFont="1" applyFill="1"/>
    <xf numFmtId="3" fontId="180" fillId="27" borderId="0" xfId="643" applyNumberFormat="1" applyFont="1" applyFill="1" applyAlignment="1">
      <alignment horizontal="center" vertical="center"/>
    </xf>
    <xf numFmtId="0" fontId="176" fillId="27" borderId="0" xfId="643" applyFont="1" applyFill="1" applyAlignment="1">
      <alignment horizontal="left" vertical="center"/>
    </xf>
    <xf numFmtId="0" fontId="180" fillId="27" borderId="0" xfId="643" applyFont="1" applyFill="1" applyAlignment="1">
      <alignment horizontal="center" vertical="center"/>
    </xf>
    <xf numFmtId="0" fontId="177" fillId="0" borderId="68" xfId="531" applyFont="1" applyBorder="1" applyAlignment="1">
      <alignment horizontal="center" vertical="center"/>
    </xf>
    <xf numFmtId="3" fontId="177" fillId="0" borderId="68" xfId="531" applyNumberFormat="1" applyFont="1" applyBorder="1" applyAlignment="1">
      <alignment horizontal="center" vertical="center"/>
    </xf>
    <xf numFmtId="0" fontId="177" fillId="0" borderId="68" xfId="643" applyFont="1" applyBorder="1" applyAlignment="1">
      <alignment horizontal="center"/>
    </xf>
    <xf numFmtId="0" fontId="177" fillId="0" borderId="68" xfId="643" quotePrefix="1" applyFont="1" applyBorder="1" applyAlignment="1">
      <alignment horizontal="center"/>
    </xf>
    <xf numFmtId="3" fontId="177" fillId="0" borderId="68" xfId="643" applyNumberFormat="1" applyFont="1" applyBorder="1" applyAlignment="1">
      <alignment horizontal="center"/>
    </xf>
    <xf numFmtId="49" fontId="123" fillId="0" borderId="73" xfId="643" applyNumberFormat="1" applyFont="1" applyBorder="1" applyAlignment="1">
      <alignment horizontal="center"/>
    </xf>
    <xf numFmtId="0" fontId="176" fillId="27" borderId="74" xfId="531" applyFont="1" applyFill="1" applyBorder="1" applyAlignment="1">
      <alignment horizontal="left" wrapText="1"/>
    </xf>
    <xf numFmtId="0" fontId="123" fillId="27" borderId="71" xfId="643" applyFont="1" applyFill="1" applyBorder="1" applyAlignment="1">
      <alignment horizontal="center"/>
    </xf>
    <xf numFmtId="0" fontId="123" fillId="27" borderId="75" xfId="643" applyFont="1" applyFill="1" applyBorder="1" applyAlignment="1">
      <alignment horizontal="center"/>
    </xf>
    <xf numFmtId="4" fontId="123" fillId="27" borderId="75" xfId="643" applyNumberFormat="1" applyFont="1" applyFill="1" applyBorder="1" applyAlignment="1">
      <alignment horizontal="center"/>
    </xf>
    <xf numFmtId="0" fontId="123" fillId="27" borderId="73" xfId="643" applyFont="1" applyFill="1" applyBorder="1"/>
    <xf numFmtId="3" fontId="123" fillId="27" borderId="75" xfId="643" applyNumberFormat="1" applyFont="1" applyFill="1" applyBorder="1" applyAlignment="1">
      <alignment horizontal="right" indent="1"/>
    </xf>
    <xf numFmtId="49" fontId="123" fillId="0" borderId="3" xfId="643" applyNumberFormat="1" applyFont="1" applyBorder="1" applyAlignment="1">
      <alignment horizontal="center"/>
    </xf>
    <xf numFmtId="0" fontId="123" fillId="27" borderId="0" xfId="643" applyFont="1" applyFill="1" applyAlignment="1">
      <alignment horizontal="center"/>
    </xf>
    <xf numFmtId="0" fontId="123" fillId="27" borderId="17" xfId="643" applyFont="1" applyFill="1" applyBorder="1" applyAlignment="1">
      <alignment horizontal="center"/>
    </xf>
    <xf numFmtId="4" fontId="123" fillId="27" borderId="17" xfId="643" applyNumberFormat="1" applyFont="1" applyFill="1" applyBorder="1" applyAlignment="1">
      <alignment horizontal="center"/>
    </xf>
    <xf numFmtId="0" fontId="123" fillId="27" borderId="3" xfId="643" applyFont="1" applyFill="1" applyBorder="1"/>
    <xf numFmtId="3" fontId="123" fillId="27" borderId="17" xfId="643" applyNumberFormat="1" applyFont="1" applyFill="1" applyBorder="1" applyAlignment="1">
      <alignment horizontal="right" indent="1"/>
    </xf>
    <xf numFmtId="0" fontId="123" fillId="28" borderId="4" xfId="643" applyFont="1" applyFill="1" applyBorder="1"/>
    <xf numFmtId="0" fontId="123" fillId="27" borderId="20" xfId="643" applyFont="1" applyFill="1" applyBorder="1" applyAlignment="1">
      <alignment horizontal="center"/>
    </xf>
    <xf numFmtId="182" fontId="123" fillId="35" borderId="54" xfId="643" applyNumberFormat="1" applyFont="1" applyFill="1" applyBorder="1" applyAlignment="1">
      <alignment horizontal="center"/>
    </xf>
    <xf numFmtId="0" fontId="123" fillId="27" borderId="73" xfId="643" applyFont="1" applyFill="1" applyBorder="1" applyAlignment="1">
      <alignment horizontal="center"/>
    </xf>
    <xf numFmtId="4" fontId="123" fillId="27" borderId="75" xfId="643" applyNumberFormat="1" applyFont="1" applyFill="1" applyBorder="1" applyAlignment="1">
      <alignment horizontal="right" indent="1"/>
    </xf>
    <xf numFmtId="4" fontId="123" fillId="27" borderId="68" xfId="643" applyNumberFormat="1" applyFont="1" applyFill="1" applyBorder="1" applyAlignment="1">
      <alignment horizontal="center" wrapText="1"/>
    </xf>
    <xf numFmtId="0" fontId="123" fillId="27" borderId="68" xfId="643" applyFont="1" applyFill="1" applyBorder="1" applyAlignment="1">
      <alignment horizontal="center"/>
    </xf>
    <xf numFmtId="4" fontId="123" fillId="27" borderId="73" xfId="643" applyNumberFormat="1" applyFont="1" applyFill="1" applyBorder="1" applyAlignment="1">
      <alignment horizontal="center" wrapText="1"/>
    </xf>
    <xf numFmtId="4" fontId="123" fillId="27" borderId="72" xfId="643" applyNumberFormat="1" applyFont="1" applyFill="1" applyBorder="1" applyAlignment="1">
      <alignment horizontal="right" indent="1"/>
    </xf>
    <xf numFmtId="49" fontId="123" fillId="0" borderId="68" xfId="643" applyNumberFormat="1" applyFont="1" applyBorder="1" applyAlignment="1">
      <alignment horizontal="center"/>
    </xf>
    <xf numFmtId="4" fontId="123" fillId="27" borderId="68" xfId="643" applyNumberFormat="1" applyFont="1" applyFill="1" applyBorder="1" applyAlignment="1">
      <alignment horizontal="center"/>
    </xf>
    <xf numFmtId="49" fontId="176" fillId="0" borderId="73" xfId="531" applyNumberFormat="1" applyFont="1" applyBorder="1" applyAlignment="1">
      <alignment horizontal="center"/>
    </xf>
    <xf numFmtId="4" fontId="176" fillId="27" borderId="73" xfId="531" applyNumberFormat="1" applyFont="1" applyFill="1" applyBorder="1" applyAlignment="1">
      <alignment horizontal="center"/>
    </xf>
    <xf numFmtId="49" fontId="176" fillId="33" borderId="73" xfId="531" applyNumberFormat="1" applyFont="1" applyFill="1" applyBorder="1" applyAlignment="1">
      <alignment horizontal="center"/>
    </xf>
    <xf numFmtId="0" fontId="176" fillId="33" borderId="73" xfId="531" applyFont="1" applyFill="1" applyBorder="1" applyAlignment="1">
      <alignment horizontal="left"/>
    </xf>
    <xf numFmtId="0" fontId="176" fillId="33" borderId="73" xfId="531" applyFont="1" applyFill="1" applyBorder="1" applyAlignment="1">
      <alignment horizontal="center"/>
    </xf>
    <xf numFmtId="0" fontId="176" fillId="33" borderId="71" xfId="531" applyFont="1" applyFill="1" applyBorder="1" applyAlignment="1">
      <alignment horizontal="center"/>
    </xf>
    <xf numFmtId="4" fontId="176" fillId="33" borderId="73" xfId="531" applyNumberFormat="1" applyFont="1" applyFill="1" applyBorder="1" applyAlignment="1">
      <alignment horizontal="center"/>
    </xf>
    <xf numFmtId="49" fontId="176" fillId="33" borderId="3" xfId="531" applyNumberFormat="1" applyFont="1" applyFill="1" applyBorder="1" applyAlignment="1">
      <alignment horizontal="center"/>
    </xf>
    <xf numFmtId="0" fontId="176" fillId="33" borderId="3" xfId="531" applyFont="1" applyFill="1" applyBorder="1" applyAlignment="1">
      <alignment horizontal="left"/>
    </xf>
    <xf numFmtId="0" fontId="176" fillId="33" borderId="3" xfId="531" applyFont="1" applyFill="1" applyBorder="1" applyAlignment="1">
      <alignment horizontal="center"/>
    </xf>
    <xf numFmtId="0" fontId="176" fillId="33" borderId="0" xfId="531" applyFont="1" applyFill="1" applyAlignment="1">
      <alignment horizontal="center"/>
    </xf>
    <xf numFmtId="0" fontId="176" fillId="33" borderId="17" xfId="531" applyFont="1" applyFill="1" applyBorder="1" applyAlignment="1">
      <alignment horizontal="center"/>
    </xf>
    <xf numFmtId="4" fontId="176" fillId="33" borderId="3" xfId="531" applyNumberFormat="1" applyFont="1" applyFill="1" applyBorder="1" applyAlignment="1">
      <alignment horizontal="center"/>
    </xf>
    <xf numFmtId="49" fontId="176" fillId="33" borderId="18" xfId="531" applyNumberFormat="1" applyFont="1" applyFill="1" applyBorder="1" applyAlignment="1">
      <alignment horizontal="center"/>
    </xf>
    <xf numFmtId="0" fontId="176" fillId="33" borderId="18" xfId="531" applyFont="1" applyFill="1" applyBorder="1" applyAlignment="1">
      <alignment horizontal="left"/>
    </xf>
    <xf numFmtId="0" fontId="176" fillId="33" borderId="18" xfId="531" applyFont="1" applyFill="1" applyBorder="1" applyAlignment="1">
      <alignment horizontal="center"/>
    </xf>
    <xf numFmtId="0" fontId="176" fillId="33" borderId="20" xfId="531" applyFont="1" applyFill="1" applyBorder="1" applyAlignment="1">
      <alignment horizontal="center"/>
    </xf>
    <xf numFmtId="4" fontId="176" fillId="33" borderId="18" xfId="531" applyNumberFormat="1" applyFont="1" applyFill="1" applyBorder="1" applyAlignment="1">
      <alignment horizontal="center"/>
    </xf>
    <xf numFmtId="0" fontId="176" fillId="27" borderId="73" xfId="531" applyFont="1" applyFill="1" applyBorder="1" applyAlignment="1">
      <alignment horizontal="center"/>
    </xf>
    <xf numFmtId="49" fontId="176" fillId="0" borderId="68" xfId="531" applyNumberFormat="1" applyFont="1" applyBorder="1" applyAlignment="1">
      <alignment horizontal="center"/>
    </xf>
    <xf numFmtId="4" fontId="176" fillId="0" borderId="68" xfId="531" applyNumberFormat="1" applyFont="1" applyBorder="1" applyAlignment="1">
      <alignment horizontal="center"/>
    </xf>
    <xf numFmtId="9" fontId="176" fillId="0" borderId="68" xfId="531" applyNumberFormat="1" applyFont="1" applyBorder="1" applyAlignment="1">
      <alignment horizontal="center"/>
    </xf>
    <xf numFmtId="4" fontId="176" fillId="0" borderId="68" xfId="531" applyNumberFormat="1" applyFont="1" applyBorder="1" applyAlignment="1">
      <alignment horizontal="center" wrapText="1"/>
    </xf>
    <xf numFmtId="0" fontId="176" fillId="0" borderId="68" xfId="531" applyFont="1" applyBorder="1" applyAlignment="1">
      <alignment horizontal="center"/>
    </xf>
    <xf numFmtId="0" fontId="100" fillId="0" borderId="68" xfId="0" applyFont="1" applyBorder="1" applyAlignment="1">
      <alignment wrapText="1"/>
    </xf>
    <xf numFmtId="0" fontId="176" fillId="27" borderId="0" xfId="632" applyFont="1" applyFill="1" applyAlignment="1">
      <alignment vertical="top"/>
    </xf>
    <xf numFmtId="0" fontId="0" fillId="0" borderId="0" xfId="0" applyAlignment="1">
      <alignment vertical="top"/>
    </xf>
    <xf numFmtId="0" fontId="177" fillId="0" borderId="68" xfId="631" applyFont="1" applyBorder="1" applyAlignment="1">
      <alignment horizontal="center" vertical="center" wrapText="1"/>
    </xf>
    <xf numFmtId="3" fontId="177" fillId="0" borderId="68" xfId="631" applyNumberFormat="1" applyFont="1" applyBorder="1" applyAlignment="1">
      <alignment horizontal="center" vertical="center" wrapText="1"/>
    </xf>
    <xf numFmtId="0" fontId="177" fillId="0" borderId="68" xfId="631" applyFont="1" applyBorder="1" applyAlignment="1">
      <alignment horizontal="center"/>
    </xf>
    <xf numFmtId="0" fontId="177" fillId="0" borderId="68" xfId="631" quotePrefix="1" applyFont="1" applyBorder="1" applyAlignment="1">
      <alignment horizontal="center"/>
    </xf>
    <xf numFmtId="3" fontId="177" fillId="0" borderId="68" xfId="631" applyNumberFormat="1" applyFont="1" applyBorder="1" applyAlignment="1">
      <alignment horizontal="center"/>
    </xf>
    <xf numFmtId="0" fontId="123" fillId="27" borderId="68" xfId="3" applyFont="1" applyFill="1" applyBorder="1" applyAlignment="1">
      <alignment horizontal="center" vertical="center" wrapText="1"/>
    </xf>
    <xf numFmtId="0" fontId="123" fillId="27" borderId="69" xfId="3" applyFont="1" applyFill="1" applyBorder="1" applyAlignment="1">
      <alignment vertical="center" wrapText="1"/>
    </xf>
    <xf numFmtId="0" fontId="123" fillId="31" borderId="71" xfId="3" applyFont="1" applyFill="1" applyBorder="1" applyAlignment="1">
      <alignment horizontal="center" vertical="center" wrapText="1"/>
    </xf>
    <xf numFmtId="185" fontId="123" fillId="31" borderId="75" xfId="3" applyNumberFormat="1" applyFont="1" applyFill="1" applyBorder="1" applyAlignment="1">
      <alignment horizontal="center" vertical="center" wrapText="1"/>
    </xf>
    <xf numFmtId="0" fontId="123" fillId="27" borderId="72" xfId="3" applyFont="1" applyFill="1" applyBorder="1" applyAlignment="1">
      <alignment vertical="center" wrapText="1"/>
    </xf>
    <xf numFmtId="0" fontId="123" fillId="27" borderId="68" xfId="3" applyFont="1" applyFill="1" applyBorder="1" applyAlignment="1">
      <alignment vertical="center" wrapText="1"/>
    </xf>
    <xf numFmtId="0" fontId="123" fillId="27" borderId="76" xfId="3" applyFont="1" applyFill="1" applyBorder="1" applyAlignment="1">
      <alignment vertical="center" wrapText="1"/>
    </xf>
    <xf numFmtId="0" fontId="123" fillId="31" borderId="70" xfId="3" applyFont="1" applyFill="1" applyBorder="1" applyAlignment="1">
      <alignment horizontal="center" vertical="center" wrapText="1"/>
    </xf>
    <xf numFmtId="185" fontId="123" fillId="31" borderId="72" xfId="3" applyNumberFormat="1" applyFont="1" applyFill="1" applyBorder="1" applyAlignment="1">
      <alignment horizontal="center" vertical="center" wrapText="1"/>
    </xf>
    <xf numFmtId="0" fontId="182" fillId="0" borderId="68" xfId="633" applyFont="1" applyBorder="1" applyAlignment="1">
      <alignment horizontal="center" vertical="center" wrapText="1"/>
    </xf>
    <xf numFmtId="0" fontId="182" fillId="0" borderId="68" xfId="633" applyFont="1" applyBorder="1" applyAlignment="1">
      <alignment vertical="center" wrapText="1"/>
    </xf>
    <xf numFmtId="49" fontId="181" fillId="27" borderId="68" xfId="631" applyNumberFormat="1" applyFont="1" applyFill="1" applyBorder="1" applyAlignment="1">
      <alignment horizontal="center" vertical="center"/>
    </xf>
    <xf numFmtId="0" fontId="123" fillId="0" borderId="68" xfId="631" applyFont="1" applyBorder="1" applyAlignment="1">
      <alignment horizontal="left" vertical="center" wrapText="1"/>
    </xf>
    <xf numFmtId="0" fontId="181" fillId="0" borderId="68" xfId="631" applyFont="1" applyBorder="1" applyAlignment="1">
      <alignment horizontal="center" vertical="center"/>
    </xf>
    <xf numFmtId="0" fontId="100" fillId="27" borderId="68" xfId="0" applyFont="1" applyFill="1" applyBorder="1" applyAlignment="1">
      <alignment wrapText="1"/>
    </xf>
    <xf numFmtId="0" fontId="222" fillId="0" borderId="0" xfId="0" applyFont="1"/>
    <xf numFmtId="0" fontId="176" fillId="0" borderId="0" xfId="0" applyFont="1" applyAlignment="1">
      <alignment vertical="top" wrapText="1"/>
    </xf>
    <xf numFmtId="0" fontId="100" fillId="0" borderId="0" xfId="0" applyFont="1" applyAlignment="1">
      <alignment vertical="top" wrapText="1"/>
    </xf>
    <xf numFmtId="0" fontId="174" fillId="27" borderId="0" xfId="0" applyFont="1" applyFill="1"/>
    <xf numFmtId="0" fontId="174" fillId="0" borderId="35" xfId="640" applyFont="1" applyBorder="1" applyAlignment="1">
      <alignment horizontal="center" vertical="center" wrapText="1"/>
    </xf>
    <xf numFmtId="0" fontId="186" fillId="27" borderId="0" xfId="0" applyFont="1" applyFill="1" applyAlignment="1">
      <alignment horizontal="center" wrapText="1"/>
    </xf>
    <xf numFmtId="0" fontId="184" fillId="27" borderId="0" xfId="0" applyFont="1" applyFill="1" applyAlignment="1">
      <alignment horizontal="center"/>
    </xf>
    <xf numFmtId="0" fontId="184" fillId="27" borderId="0" xfId="0" applyFont="1" applyFill="1" applyAlignment="1">
      <alignment vertical="center" wrapText="1"/>
    </xf>
    <xf numFmtId="182" fontId="186" fillId="27" borderId="0" xfId="0" applyNumberFormat="1" applyFont="1" applyFill="1" applyAlignment="1">
      <alignment horizontal="center"/>
    </xf>
    <xf numFmtId="0" fontId="184" fillId="27" borderId="0" xfId="0" applyFont="1" applyFill="1"/>
    <xf numFmtId="0" fontId="184" fillId="27" borderId="44" xfId="0" applyFont="1" applyFill="1" applyBorder="1" applyAlignment="1">
      <alignment horizontal="left"/>
    </xf>
    <xf numFmtId="0" fontId="184" fillId="27" borderId="0" xfId="0" applyFont="1" applyFill="1" applyAlignment="1">
      <alignment horizontal="left"/>
    </xf>
    <xf numFmtId="0" fontId="174" fillId="27" borderId="44" xfId="0" applyFont="1" applyFill="1" applyBorder="1"/>
    <xf numFmtId="0" fontId="212" fillId="27" borderId="39" xfId="0" applyFont="1" applyFill="1" applyBorder="1"/>
    <xf numFmtId="0" fontId="214" fillId="27" borderId="41" xfId="0" applyFont="1" applyFill="1" applyBorder="1" applyAlignment="1">
      <alignment horizontal="center" vertical="center"/>
    </xf>
    <xf numFmtId="0" fontId="214" fillId="27" borderId="6" xfId="0" applyFont="1" applyFill="1" applyBorder="1" applyAlignment="1">
      <alignment horizontal="center" vertical="center"/>
    </xf>
    <xf numFmtId="0" fontId="214" fillId="27" borderId="47" xfId="0" applyFont="1" applyFill="1" applyBorder="1" applyAlignment="1">
      <alignment horizontal="center" vertical="center"/>
    </xf>
    <xf numFmtId="0" fontId="214" fillId="27" borderId="39" xfId="0" applyFont="1" applyFill="1" applyBorder="1" applyAlignment="1">
      <alignment horizontal="center" vertical="center" wrapText="1"/>
    </xf>
    <xf numFmtId="0" fontId="214" fillId="27" borderId="22" xfId="0" applyFont="1" applyFill="1" applyBorder="1" applyAlignment="1">
      <alignment horizontal="center" vertical="center" wrapText="1"/>
    </xf>
    <xf numFmtId="0" fontId="214" fillId="27" borderId="40" xfId="0" applyFont="1" applyFill="1" applyBorder="1" applyAlignment="1">
      <alignment horizontal="center" vertical="center" wrapText="1"/>
    </xf>
    <xf numFmtId="0" fontId="206" fillId="0" borderId="0" xfId="0" applyFont="1"/>
    <xf numFmtId="0" fontId="174" fillId="27" borderId="35" xfId="0" applyFont="1" applyFill="1" applyBorder="1" applyAlignment="1">
      <alignment horizontal="center" vertical="center" wrapText="1"/>
    </xf>
    <xf numFmtId="0" fontId="101" fillId="0" borderId="0" xfId="635" applyFont="1" applyAlignment="1">
      <alignment horizontal="center"/>
    </xf>
    <xf numFmtId="0" fontId="101" fillId="0" borderId="0" xfId="635" applyFont="1" applyAlignment="1">
      <alignment vertical="center"/>
    </xf>
    <xf numFmtId="0" fontId="237" fillId="27" borderId="0" xfId="337" applyFont="1" applyFill="1" applyAlignment="1">
      <alignment horizontal="center" vertical="top" wrapText="1"/>
    </xf>
    <xf numFmtId="4" fontId="176" fillId="27" borderId="0" xfId="580" applyNumberFormat="1" applyFont="1" applyFill="1" applyAlignment="1">
      <alignment horizontal="center" vertical="center" wrapText="1"/>
    </xf>
    <xf numFmtId="4" fontId="180" fillId="27" borderId="0" xfId="580" applyNumberFormat="1" applyFont="1" applyFill="1" applyAlignment="1">
      <alignment horizontal="center" vertical="center" wrapText="1"/>
    </xf>
    <xf numFmtId="0" fontId="100" fillId="0" borderId="0" xfId="0" applyFont="1" applyAlignment="1">
      <alignment horizontal="right" vertical="top"/>
    </xf>
    <xf numFmtId="165" fontId="176" fillId="27" borderId="0" xfId="254" applyFont="1" applyFill="1" applyAlignment="1">
      <alignment horizontal="left" vertical="center"/>
    </xf>
    <xf numFmtId="0" fontId="235" fillId="0" borderId="0" xfId="0" applyFont="1"/>
    <xf numFmtId="4" fontId="204" fillId="0" borderId="68" xfId="0" applyNumberFormat="1" applyFont="1" applyBorder="1" applyAlignment="1">
      <alignment vertical="center"/>
    </xf>
    <xf numFmtId="0" fontId="194" fillId="27" borderId="29" xfId="0" applyFont="1" applyFill="1" applyBorder="1" applyAlignment="1">
      <alignment horizontal="center" vertical="center" wrapText="1"/>
    </xf>
    <xf numFmtId="0" fontId="195" fillId="30" borderId="56" xfId="0" applyFont="1" applyFill="1" applyBorder="1" applyAlignment="1">
      <alignment horizontal="center" vertical="center" wrapText="1"/>
    </xf>
    <xf numFmtId="0" fontId="182" fillId="27" borderId="24" xfId="0" applyFont="1" applyFill="1" applyBorder="1" applyAlignment="1">
      <alignment vertical="top" wrapText="1"/>
    </xf>
    <xf numFmtId="0" fontId="183" fillId="27" borderId="52" xfId="0" applyFont="1" applyFill="1" applyBorder="1" applyAlignment="1">
      <alignment horizontal="center" vertical="center" wrapText="1"/>
    </xf>
    <xf numFmtId="0" fontId="189" fillId="0" borderId="3" xfId="0" applyFont="1" applyBorder="1" applyAlignment="1">
      <alignment horizontal="center" vertical="center" wrapText="1"/>
    </xf>
    <xf numFmtId="0" fontId="189" fillId="0" borderId="67" xfId="0" applyFont="1" applyBorder="1" applyAlignment="1">
      <alignment horizontal="center" vertical="center" wrapText="1"/>
    </xf>
    <xf numFmtId="187" fontId="230" fillId="0" borderId="57" xfId="630" applyNumberFormat="1" applyFont="1" applyBorder="1" applyAlignment="1">
      <alignment horizontal="right" vertical="center"/>
    </xf>
    <xf numFmtId="182" fontId="233" fillId="0" borderId="68" xfId="0" applyNumberFormat="1" applyFont="1" applyBorder="1" applyAlignment="1">
      <alignment horizontal="center" vertical="center"/>
    </xf>
    <xf numFmtId="1" fontId="201" fillId="0" borderId="57" xfId="630" applyNumberFormat="1" applyFont="1" applyBorder="1" applyAlignment="1">
      <alignment horizontal="center" vertical="center" wrapText="1"/>
    </xf>
    <xf numFmtId="187" fontId="233" fillId="0" borderId="68" xfId="630" applyNumberFormat="1" applyFont="1" applyBorder="1" applyAlignment="1">
      <alignment horizontal="center" vertical="center" wrapText="1"/>
    </xf>
    <xf numFmtId="2" fontId="201" fillId="27" borderId="53" xfId="630" applyNumberFormat="1" applyFont="1" applyFill="1" applyBorder="1" applyAlignment="1">
      <alignment horizontal="center" vertical="center"/>
    </xf>
    <xf numFmtId="190" fontId="201" fillId="27" borderId="53" xfId="630" applyNumberFormat="1" applyFont="1" applyFill="1" applyBorder="1" applyAlignment="1">
      <alignment horizontal="center" vertical="center" wrapText="1"/>
    </xf>
    <xf numFmtId="2" fontId="201" fillId="0" borderId="55" xfId="630" applyNumberFormat="1" applyFont="1" applyBorder="1" applyAlignment="1">
      <alignment horizontal="right" vertical="center" wrapText="1"/>
    </xf>
    <xf numFmtId="187" fontId="201" fillId="27" borderId="68" xfId="630" applyNumberFormat="1" applyFont="1" applyFill="1" applyBorder="1" applyAlignment="1">
      <alignment horizontal="right" vertical="center"/>
    </xf>
    <xf numFmtId="1" fontId="201" fillId="27" borderId="55" xfId="630" applyNumberFormat="1" applyFont="1" applyFill="1" applyBorder="1" applyAlignment="1">
      <alignment horizontal="center" vertical="center" wrapText="1"/>
    </xf>
    <xf numFmtId="182" fontId="201" fillId="0" borderId="57" xfId="630" applyNumberFormat="1" applyFont="1" applyBorder="1" applyAlignment="1">
      <alignment horizontal="center" vertical="center"/>
    </xf>
    <xf numFmtId="182" fontId="0" fillId="0" borderId="68" xfId="0" applyNumberFormat="1" applyBorder="1" applyAlignment="1">
      <alignment horizontal="center" vertical="center"/>
    </xf>
    <xf numFmtId="182" fontId="222" fillId="0" borderId="68" xfId="0" applyNumberFormat="1" applyFont="1" applyBorder="1" applyAlignment="1">
      <alignment horizontal="center" vertical="center" wrapText="1"/>
    </xf>
    <xf numFmtId="187" fontId="201" fillId="0" borderId="68" xfId="630" applyNumberFormat="1" applyFont="1" applyBorder="1" applyAlignment="1">
      <alignment horizontal="center" vertical="center" wrapText="1"/>
    </xf>
    <xf numFmtId="0" fontId="199" fillId="0" borderId="0" xfId="630" applyAlignment="1">
      <alignment horizontal="right" vertical="center" wrapText="1"/>
    </xf>
    <xf numFmtId="0" fontId="184" fillId="27" borderId="44" xfId="0" applyFont="1" applyFill="1" applyBorder="1" applyAlignment="1">
      <alignment horizontal="left" vertical="center" wrapText="1"/>
    </xf>
    <xf numFmtId="0" fontId="184" fillId="27" borderId="0" xfId="0" applyFont="1" applyFill="1" applyAlignment="1">
      <alignment horizontal="left" vertical="center" wrapText="1"/>
    </xf>
    <xf numFmtId="0" fontId="194" fillId="30" borderId="68" xfId="0" applyFont="1" applyFill="1" applyBorder="1" applyAlignment="1">
      <alignment horizontal="center" vertical="center" wrapText="1"/>
    </xf>
    <xf numFmtId="182" fontId="194" fillId="30" borderId="68" xfId="0" applyNumberFormat="1" applyFont="1" applyFill="1" applyBorder="1" applyAlignment="1">
      <alignment horizontal="center" vertical="center" wrapText="1"/>
    </xf>
    <xf numFmtId="0" fontId="182" fillId="0" borderId="68" xfId="0" applyFont="1" applyBorder="1" applyAlignment="1">
      <alignment vertical="center" wrapText="1"/>
    </xf>
    <xf numFmtId="0" fontId="123" fillId="0" borderId="69" xfId="531" applyFont="1" applyBorder="1" applyAlignment="1">
      <alignment horizontal="left" wrapText="1"/>
    </xf>
    <xf numFmtId="0" fontId="181" fillId="0" borderId="69" xfId="636" applyFont="1" applyBorder="1" applyAlignment="1">
      <alignment horizontal="left" wrapText="1"/>
    </xf>
    <xf numFmtId="0" fontId="181" fillId="0" borderId="70" xfId="636" applyFont="1" applyBorder="1" applyAlignment="1">
      <alignment horizontal="left" wrapText="1"/>
    </xf>
    <xf numFmtId="0" fontId="181" fillId="0" borderId="72" xfId="636" applyFont="1" applyBorder="1" applyAlignment="1">
      <alignment horizontal="left" wrapText="1"/>
    </xf>
    <xf numFmtId="0" fontId="123" fillId="0" borderId="19" xfId="531" applyFont="1" applyBorder="1" applyAlignment="1">
      <alignment horizontal="left"/>
    </xf>
    <xf numFmtId="49" fontId="176" fillId="0" borderId="69" xfId="643" applyNumberFormat="1" applyFont="1" applyBorder="1" applyAlignment="1">
      <alignment horizontal="center"/>
    </xf>
    <xf numFmtId="49" fontId="176" fillId="0" borderId="70" xfId="643" applyNumberFormat="1" applyFont="1" applyBorder="1" applyAlignment="1">
      <alignment horizontal="center"/>
    </xf>
    <xf numFmtId="49" fontId="176" fillId="0" borderId="72" xfId="643" applyNumberFormat="1" applyFont="1" applyBorder="1" applyAlignment="1">
      <alignment horizontal="center"/>
    </xf>
    <xf numFmtId="0" fontId="177" fillId="0" borderId="69" xfId="643" applyFont="1" applyBorder="1" applyAlignment="1">
      <alignment horizontal="center"/>
    </xf>
    <xf numFmtId="0" fontId="123" fillId="27" borderId="69" xfId="643" applyFont="1" applyFill="1" applyBorder="1" applyAlignment="1">
      <alignment horizontal="left"/>
    </xf>
    <xf numFmtId="0" fontId="123" fillId="27" borderId="69" xfId="643" applyFont="1" applyFill="1" applyBorder="1" applyAlignment="1">
      <alignment horizontal="left" wrapText="1"/>
    </xf>
    <xf numFmtId="0" fontId="123" fillId="0" borderId="3" xfId="636" applyFont="1" applyBorder="1" applyAlignment="1">
      <alignment horizontal="center" vertical="center" wrapText="1"/>
    </xf>
    <xf numFmtId="165" fontId="175" fillId="0" borderId="0" xfId="254" applyFont="1" applyFill="1" applyAlignment="1">
      <alignment horizontal="center" vertical="center"/>
    </xf>
    <xf numFmtId="164" fontId="0" fillId="0" borderId="0" xfId="0" applyNumberFormat="1"/>
    <xf numFmtId="0" fontId="123" fillId="0" borderId="74" xfId="636" applyFont="1" applyBorder="1" applyAlignment="1">
      <alignment horizontal="center"/>
    </xf>
    <xf numFmtId="0" fontId="123" fillId="0" borderId="73" xfId="636" applyFont="1" applyBorder="1" applyAlignment="1">
      <alignment horizontal="center"/>
    </xf>
    <xf numFmtId="0" fontId="123" fillId="0" borderId="74" xfId="636" applyFont="1" applyBorder="1" applyAlignment="1">
      <alignment horizontal="center" vertical="center"/>
    </xf>
    <xf numFmtId="0" fontId="123" fillId="0" borderId="73" xfId="636" applyFont="1" applyBorder="1" applyAlignment="1">
      <alignment horizontal="center" vertical="center" wrapText="1"/>
    </xf>
    <xf numFmtId="0" fontId="123" fillId="0" borderId="68" xfId="636" applyFont="1" applyBorder="1" applyAlignment="1">
      <alignment horizontal="center"/>
    </xf>
    <xf numFmtId="3" fontId="123" fillId="0" borderId="68" xfId="636" applyNumberFormat="1" applyFont="1" applyBorder="1" applyAlignment="1">
      <alignment horizontal="center"/>
    </xf>
    <xf numFmtId="0" fontId="123" fillId="0" borderId="68" xfId="636" applyFont="1" applyBorder="1" applyAlignment="1">
      <alignment vertical="center"/>
    </xf>
    <xf numFmtId="0" fontId="181" fillId="0" borderId="68" xfId="636" applyFont="1" applyBorder="1" applyAlignment="1">
      <alignment vertical="center" wrapText="1"/>
    </xf>
    <xf numFmtId="0" fontId="123" fillId="0" borderId="68" xfId="636" applyFont="1" applyBorder="1" applyAlignment="1">
      <alignment vertical="center" wrapText="1"/>
    </xf>
    <xf numFmtId="2" fontId="180" fillId="0" borderId="72" xfId="0" applyNumberFormat="1" applyFont="1" applyBorder="1" applyAlignment="1">
      <alignment horizontal="center" wrapText="1"/>
    </xf>
    <xf numFmtId="0" fontId="232" fillId="36" borderId="0" xfId="0" applyFont="1" applyFill="1"/>
    <xf numFmtId="0" fontId="177" fillId="0" borderId="70" xfId="643" applyFont="1" applyBorder="1" applyAlignment="1">
      <alignment horizontal="center"/>
    </xf>
    <xf numFmtId="0" fontId="177" fillId="0" borderId="72" xfId="643" applyFont="1" applyBorder="1" applyAlignment="1">
      <alignment horizontal="center"/>
    </xf>
    <xf numFmtId="0" fontId="123" fillId="27" borderId="74" xfId="531" applyFont="1" applyFill="1" applyBorder="1" applyAlignment="1">
      <alignment horizontal="left" wrapText="1"/>
    </xf>
    <xf numFmtId="182" fontId="123" fillId="0" borderId="54" xfId="643" applyNumberFormat="1" applyFont="1" applyBorder="1" applyAlignment="1">
      <alignment horizontal="center"/>
    </xf>
    <xf numFmtId="0" fontId="123" fillId="27" borderId="70" xfId="643" applyFont="1" applyFill="1" applyBorder="1" applyAlignment="1">
      <alignment horizontal="left"/>
    </xf>
    <xf numFmtId="0" fontId="123" fillId="27" borderId="72" xfId="643" applyFont="1" applyFill="1" applyBorder="1" applyAlignment="1">
      <alignment horizontal="left"/>
    </xf>
    <xf numFmtId="0" fontId="0" fillId="36" borderId="0" xfId="0" applyFill="1"/>
    <xf numFmtId="0" fontId="123" fillId="27" borderId="70" xfId="643" applyFont="1" applyFill="1" applyBorder="1" applyAlignment="1">
      <alignment horizontal="left" wrapText="1"/>
    </xf>
    <xf numFmtId="0" fontId="123" fillId="27" borderId="72" xfId="643" applyFont="1" applyFill="1" applyBorder="1" applyAlignment="1">
      <alignment horizontal="left" wrapText="1"/>
    </xf>
    <xf numFmtId="4" fontId="123" fillId="27" borderId="68" xfId="643" applyNumberFormat="1" applyFont="1" applyFill="1" applyBorder="1" applyAlignment="1">
      <alignment horizontal="right" indent="1"/>
    </xf>
    <xf numFmtId="0" fontId="123" fillId="27" borderId="74" xfId="531" applyFont="1" applyFill="1" applyBorder="1" applyAlignment="1">
      <alignment horizontal="left"/>
    </xf>
    <xf numFmtId="0" fontId="123" fillId="27" borderId="71" xfId="531" applyFont="1" applyFill="1" applyBorder="1" applyAlignment="1">
      <alignment horizontal="left"/>
    </xf>
    <xf numFmtId="0" fontId="123" fillId="27" borderId="75" xfId="531" applyFont="1" applyFill="1" applyBorder="1" applyAlignment="1">
      <alignment horizontal="left"/>
    </xf>
    <xf numFmtId="4" fontId="123" fillId="27" borderId="73" xfId="531" applyNumberFormat="1" applyFont="1" applyFill="1" applyBorder="1" applyAlignment="1">
      <alignment horizontal="center"/>
    </xf>
    <xf numFmtId="0" fontId="123" fillId="27" borderId="73" xfId="531" applyFont="1" applyFill="1" applyBorder="1" applyAlignment="1">
      <alignment horizontal="center"/>
    </xf>
    <xf numFmtId="0" fontId="123" fillId="27" borderId="18" xfId="531" applyFont="1" applyFill="1" applyBorder="1" applyAlignment="1">
      <alignment horizontal="center"/>
    </xf>
    <xf numFmtId="4" fontId="123" fillId="27" borderId="18" xfId="531" applyNumberFormat="1" applyFont="1" applyFill="1" applyBorder="1" applyAlignment="1">
      <alignment horizontal="right"/>
    </xf>
    <xf numFmtId="4" fontId="123" fillId="27" borderId="3" xfId="531" applyNumberFormat="1" applyFont="1" applyFill="1" applyBorder="1" applyAlignment="1">
      <alignment horizontal="center"/>
    </xf>
    <xf numFmtId="4" fontId="123" fillId="27" borderId="75" xfId="531" applyNumberFormat="1" applyFont="1" applyFill="1" applyBorder="1" applyAlignment="1">
      <alignment horizontal="right"/>
    </xf>
    <xf numFmtId="0" fontId="123" fillId="27" borderId="19" xfId="531" applyFont="1" applyFill="1" applyBorder="1" applyAlignment="1">
      <alignment horizontal="left"/>
    </xf>
    <xf numFmtId="0" fontId="123" fillId="27" borderId="20" xfId="531" applyFont="1" applyFill="1" applyBorder="1" applyAlignment="1">
      <alignment horizontal="left"/>
    </xf>
    <xf numFmtId="0" fontId="123" fillId="27" borderId="54" xfId="531" applyFont="1" applyFill="1" applyBorder="1" applyAlignment="1">
      <alignment horizontal="left"/>
    </xf>
    <xf numFmtId="4" fontId="192" fillId="27" borderId="18" xfId="531" applyNumberFormat="1" applyFont="1" applyFill="1" applyBorder="1" applyAlignment="1">
      <alignment horizontal="center"/>
    </xf>
    <xf numFmtId="4" fontId="123" fillId="27" borderId="54" xfId="531" applyNumberFormat="1" applyFont="1" applyFill="1" applyBorder="1" applyAlignment="1">
      <alignment horizontal="right"/>
    </xf>
    <xf numFmtId="0" fontId="123" fillId="27" borderId="69" xfId="531" applyFont="1" applyFill="1" applyBorder="1" applyAlignment="1">
      <alignment horizontal="left"/>
    </xf>
    <xf numFmtId="0" fontId="123" fillId="27" borderId="70" xfId="531" applyFont="1" applyFill="1" applyBorder="1" applyAlignment="1">
      <alignment horizontal="left"/>
    </xf>
    <xf numFmtId="0" fontId="123" fillId="27" borderId="72" xfId="531" applyFont="1" applyFill="1" applyBorder="1" applyAlignment="1">
      <alignment horizontal="left"/>
    </xf>
    <xf numFmtId="4" fontId="239" fillId="27" borderId="3" xfId="531" applyNumberFormat="1" applyFont="1" applyFill="1" applyBorder="1" applyAlignment="1">
      <alignment horizontal="center"/>
    </xf>
    <xf numFmtId="0" fontId="123" fillId="27" borderId="3" xfId="531" applyFont="1" applyFill="1" applyBorder="1" applyAlignment="1">
      <alignment horizontal="center"/>
    </xf>
    <xf numFmtId="4" fontId="123" fillId="27" borderId="17" xfId="531" applyNumberFormat="1" applyFont="1" applyFill="1" applyBorder="1" applyAlignment="1">
      <alignment horizontal="right"/>
    </xf>
    <xf numFmtId="0" fontId="123" fillId="0" borderId="4" xfId="531" applyFont="1" applyBorder="1" applyAlignment="1">
      <alignment horizontal="left"/>
    </xf>
    <xf numFmtId="0" fontId="123" fillId="0" borderId="0" xfId="531" applyFont="1" applyAlignment="1">
      <alignment horizontal="left"/>
    </xf>
    <xf numFmtId="0" fontId="123" fillId="0" borderId="17" xfId="531" applyFont="1" applyBorder="1" applyAlignment="1">
      <alignment horizontal="left"/>
    </xf>
    <xf numFmtId="0" fontId="123" fillId="0" borderId="17" xfId="531" applyFont="1" applyBorder="1" applyAlignment="1">
      <alignment horizontal="center"/>
    </xf>
    <xf numFmtId="0" fontId="123" fillId="0" borderId="20" xfId="531" applyFont="1" applyBorder="1" applyAlignment="1">
      <alignment horizontal="left"/>
    </xf>
    <xf numFmtId="0" fontId="123" fillId="0" borderId="54" xfId="531" applyFont="1" applyBorder="1" applyAlignment="1">
      <alignment horizontal="left"/>
    </xf>
    <xf numFmtId="49" fontId="123" fillId="0" borderId="68" xfId="531" applyNumberFormat="1" applyFont="1" applyBorder="1" applyAlignment="1">
      <alignment horizontal="center"/>
    </xf>
    <xf numFmtId="0" fontId="123" fillId="0" borderId="70" xfId="531" applyFont="1" applyBorder="1" applyAlignment="1">
      <alignment horizontal="left" wrapText="1"/>
    </xf>
    <xf numFmtId="0" fontId="123" fillId="0" borderId="72" xfId="531" applyFont="1" applyBorder="1" applyAlignment="1">
      <alignment horizontal="left" wrapText="1"/>
    </xf>
    <xf numFmtId="4" fontId="123" fillId="0" borderId="68" xfId="531" applyNumberFormat="1" applyFont="1" applyBorder="1" applyAlignment="1">
      <alignment horizontal="center"/>
    </xf>
    <xf numFmtId="9" fontId="123" fillId="0" borderId="68" xfId="531" applyNumberFormat="1" applyFont="1" applyBorder="1" applyAlignment="1">
      <alignment horizontal="center"/>
    </xf>
    <xf numFmtId="4" fontId="123" fillId="27" borderId="68" xfId="531" applyNumberFormat="1" applyFont="1" applyFill="1" applyBorder="1" applyAlignment="1">
      <alignment horizontal="right"/>
    </xf>
    <xf numFmtId="0" fontId="123" fillId="0" borderId="69" xfId="531" applyFont="1" applyBorder="1" applyAlignment="1">
      <alignment horizontal="left" vertical="top" wrapText="1"/>
    </xf>
    <xf numFmtId="0" fontId="123" fillId="0" borderId="70" xfId="531" applyFont="1" applyBorder="1" applyAlignment="1">
      <alignment horizontal="left" vertical="top" wrapText="1"/>
    </xf>
    <xf numFmtId="0" fontId="123" fillId="0" borderId="72" xfId="531" applyFont="1" applyBorder="1" applyAlignment="1">
      <alignment horizontal="left" vertical="top" wrapText="1"/>
    </xf>
    <xf numFmtId="0" fontId="123" fillId="0" borderId="68" xfId="531" applyFont="1" applyBorder="1" applyAlignment="1">
      <alignment horizontal="center"/>
    </xf>
    <xf numFmtId="49" fontId="181" fillId="0" borderId="68" xfId="531" applyNumberFormat="1" applyFont="1" applyBorder="1" applyAlignment="1">
      <alignment horizontal="center"/>
    </xf>
    <xf numFmtId="4" fontId="181" fillId="0" borderId="68" xfId="531" applyNumberFormat="1" applyFont="1" applyBorder="1" applyAlignment="1">
      <alignment horizontal="center" wrapText="1"/>
    </xf>
    <xf numFmtId="0" fontId="181" fillId="0" borderId="68" xfId="531" applyFont="1" applyBorder="1" applyAlignment="1">
      <alignment horizontal="center"/>
    </xf>
    <xf numFmtId="0" fontId="123" fillId="0" borderId="68" xfId="0" applyFont="1" applyBorder="1" applyAlignment="1">
      <alignment wrapText="1"/>
    </xf>
    <xf numFmtId="0" fontId="181" fillId="0" borderId="69" xfId="0" applyFont="1" applyBorder="1" applyAlignment="1">
      <alignment horizontal="left" wrapText="1"/>
    </xf>
    <xf numFmtId="0" fontId="181" fillId="0" borderId="70" xfId="0" applyFont="1" applyBorder="1" applyAlignment="1">
      <alignment horizontal="left" wrapText="1"/>
    </xf>
    <xf numFmtId="0" fontId="181" fillId="0" borderId="72" xfId="0" applyFont="1" applyBorder="1" applyAlignment="1">
      <alignment horizontal="left" wrapText="1"/>
    </xf>
    <xf numFmtId="4" fontId="181" fillId="0" borderId="68" xfId="0" applyNumberFormat="1" applyFont="1" applyBorder="1" applyAlignment="1">
      <alignment horizontal="center" wrapText="1"/>
    </xf>
    <xf numFmtId="0" fontId="174" fillId="0" borderId="0" xfId="651" applyFont="1"/>
    <xf numFmtId="4" fontId="174" fillId="0" borderId="0" xfId="651" applyNumberFormat="1" applyFont="1" applyAlignment="1">
      <alignment wrapText="1"/>
    </xf>
    <xf numFmtId="0" fontId="176" fillId="0" borderId="0" xfId="632" applyFont="1"/>
    <xf numFmtId="0" fontId="176" fillId="0" borderId="0" xfId="631" applyFont="1" applyAlignment="1">
      <alignment horizontal="left" vertical="center"/>
    </xf>
    <xf numFmtId="0" fontId="180" fillId="0" borderId="0" xfId="631" applyFont="1" applyAlignment="1">
      <alignment horizontal="center" vertical="center"/>
    </xf>
    <xf numFmtId="3" fontId="180" fillId="0" borderId="0" xfId="631" applyNumberFormat="1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23" fillId="0" borderId="69" xfId="3" applyFont="1" applyBorder="1" applyAlignment="1">
      <alignment horizontal="center" vertical="center" wrapText="1"/>
    </xf>
    <xf numFmtId="0" fontId="123" fillId="0" borderId="69" xfId="3" applyFont="1" applyBorder="1" applyAlignment="1">
      <alignment vertical="center" wrapText="1"/>
    </xf>
    <xf numFmtId="0" fontId="123" fillId="0" borderId="70" xfId="3" applyFont="1" applyBorder="1" applyAlignment="1">
      <alignment horizontal="center" vertical="center" wrapText="1"/>
    </xf>
    <xf numFmtId="185" fontId="123" fillId="0" borderId="72" xfId="3" applyNumberFormat="1" applyFont="1" applyBorder="1" applyAlignment="1">
      <alignment horizontal="center" vertical="center" wrapText="1"/>
    </xf>
    <xf numFmtId="0" fontId="123" fillId="0" borderId="70" xfId="3" applyFont="1" applyBorder="1" applyAlignment="1">
      <alignment vertical="center" wrapText="1"/>
    </xf>
    <xf numFmtId="0" fontId="123" fillId="0" borderId="68" xfId="3" applyFont="1" applyBorder="1" applyAlignment="1">
      <alignment vertical="center" wrapText="1"/>
    </xf>
    <xf numFmtId="0" fontId="210" fillId="0" borderId="0" xfId="531" applyFont="1" applyAlignment="1">
      <alignment wrapText="1"/>
    </xf>
    <xf numFmtId="0" fontId="123" fillId="0" borderId="4" xfId="3" applyFont="1" applyBorder="1" applyAlignment="1">
      <alignment horizontal="center" vertical="center" wrapText="1"/>
    </xf>
    <xf numFmtId="0" fontId="123" fillId="0" borderId="72" xfId="3" applyFont="1" applyBorder="1" applyAlignment="1">
      <alignment vertical="center" wrapText="1"/>
    </xf>
    <xf numFmtId="49" fontId="181" fillId="0" borderId="68" xfId="631" applyNumberFormat="1" applyFont="1" applyBorder="1" applyAlignment="1">
      <alignment horizontal="center" vertical="center"/>
    </xf>
    <xf numFmtId="0" fontId="123" fillId="0" borderId="72" xfId="631" applyFont="1" applyBorder="1" applyAlignment="1">
      <alignment horizontal="left" vertical="center" wrapText="1"/>
    </xf>
    <xf numFmtId="0" fontId="191" fillId="0" borderId="72" xfId="0" applyFont="1" applyBorder="1" applyAlignment="1">
      <alignment horizontal="center" wrapText="1"/>
    </xf>
    <xf numFmtId="4" fontId="101" fillId="0" borderId="68" xfId="0" applyNumberFormat="1" applyFont="1" applyBorder="1" applyAlignment="1">
      <alignment horizontal="center" wrapText="1"/>
    </xf>
    <xf numFmtId="0" fontId="174" fillId="0" borderId="0" xfId="652" applyFont="1"/>
    <xf numFmtId="4" fontId="174" fillId="0" borderId="0" xfId="652" applyNumberFormat="1" applyFont="1" applyAlignment="1">
      <alignment wrapText="1"/>
    </xf>
    <xf numFmtId="0" fontId="3" fillId="0" borderId="0" xfId="652"/>
    <xf numFmtId="0" fontId="3" fillId="0" borderId="0" xfId="653"/>
    <xf numFmtId="0" fontId="174" fillId="0" borderId="0" xfId="653" applyFont="1" applyAlignment="1">
      <alignment horizontal="center"/>
    </xf>
    <xf numFmtId="0" fontId="3" fillId="0" borderId="35" xfId="653" applyBorder="1" applyAlignment="1">
      <alignment horizontal="center" vertical="center" wrapText="1"/>
    </xf>
    <xf numFmtId="0" fontId="3" fillId="0" borderId="47" xfId="653" applyBorder="1" applyAlignment="1">
      <alignment horizontal="center" vertical="center" wrapText="1"/>
    </xf>
    <xf numFmtId="0" fontId="3" fillId="0" borderId="43" xfId="653" applyBorder="1" applyAlignment="1">
      <alignment horizontal="center" vertical="center" wrapText="1"/>
    </xf>
    <xf numFmtId="0" fontId="3" fillId="0" borderId="45" xfId="653" applyBorder="1" applyAlignment="1">
      <alignment horizontal="center" vertical="center" wrapText="1"/>
    </xf>
    <xf numFmtId="0" fontId="174" fillId="0" borderId="0" xfId="653" applyFont="1"/>
    <xf numFmtId="17" fontId="3" fillId="0" borderId="0" xfId="653" applyNumberFormat="1" applyAlignment="1">
      <alignment horizontal="center" vertical="center" wrapText="1"/>
    </xf>
    <xf numFmtId="0" fontId="3" fillId="0" borderId="0" xfId="653" applyAlignment="1">
      <alignment horizontal="center" vertical="center" wrapText="1"/>
    </xf>
    <xf numFmtId="0" fontId="174" fillId="0" borderId="0" xfId="653" applyFont="1" applyAlignment="1">
      <alignment wrapText="1"/>
    </xf>
    <xf numFmtId="0" fontId="187" fillId="0" borderId="0" xfId="651" applyFont="1" applyAlignment="1">
      <alignment wrapText="1"/>
    </xf>
    <xf numFmtId="0" fontId="187" fillId="0" borderId="0" xfId="653" applyFont="1" applyAlignment="1">
      <alignment horizontal="center" wrapText="1"/>
    </xf>
    <xf numFmtId="0" fontId="211" fillId="0" borderId="0" xfId="653" applyFont="1"/>
    <xf numFmtId="0" fontId="220" fillId="0" borderId="0" xfId="653" applyFont="1"/>
    <xf numFmtId="0" fontId="174" fillId="0" borderId="43" xfId="653" applyFont="1" applyBorder="1" applyAlignment="1">
      <alignment horizontal="center" vertical="center" wrapText="1"/>
    </xf>
    <xf numFmtId="0" fontId="184" fillId="0" borderId="0" xfId="653" applyFont="1" applyAlignment="1">
      <alignment horizontal="left" vertical="center" wrapText="1"/>
    </xf>
    <xf numFmtId="185" fontId="185" fillId="0" borderId="44" xfId="653" applyNumberFormat="1" applyFont="1" applyBorder="1" applyAlignment="1">
      <alignment horizontal="center" vertical="center" wrapText="1"/>
    </xf>
    <xf numFmtId="0" fontId="184" fillId="0" borderId="22" xfId="653" applyFont="1" applyBorder="1" applyAlignment="1">
      <alignment horizontal="left" vertical="center" wrapText="1"/>
    </xf>
    <xf numFmtId="185" fontId="185" fillId="0" borderId="39" xfId="653" applyNumberFormat="1" applyFont="1" applyBorder="1" applyAlignment="1">
      <alignment horizontal="center" vertical="center" wrapText="1"/>
    </xf>
    <xf numFmtId="0" fontId="101" fillId="0" borderId="39" xfId="642" applyFont="1" applyBorder="1" applyAlignment="1">
      <alignment vertical="center" wrapText="1"/>
    </xf>
    <xf numFmtId="4" fontId="101" fillId="0" borderId="40" xfId="642" applyNumberFormat="1" applyFont="1" applyBorder="1" applyAlignment="1">
      <alignment vertical="center" wrapText="1"/>
    </xf>
    <xf numFmtId="0" fontId="221" fillId="0" borderId="0" xfId="653" applyFont="1"/>
    <xf numFmtId="0" fontId="212" fillId="0" borderId="0" xfId="653" applyFont="1"/>
    <xf numFmtId="0" fontId="190" fillId="0" borderId="0" xfId="653" applyFont="1"/>
    <xf numFmtId="0" fontId="183" fillId="31" borderId="41" xfId="296" applyFont="1" applyFill="1" applyBorder="1" applyAlignment="1">
      <alignment horizontal="center" vertical="center" wrapText="1"/>
    </xf>
    <xf numFmtId="2" fontId="101" fillId="0" borderId="35" xfId="296" applyNumberFormat="1" applyFont="1" applyBorder="1" applyAlignment="1">
      <alignment horizontal="center" vertical="center" wrapText="1"/>
    </xf>
    <xf numFmtId="0" fontId="123" fillId="30" borderId="68" xfId="0" applyFont="1" applyFill="1" applyBorder="1" applyAlignment="1">
      <alignment vertical="center" wrapText="1"/>
    </xf>
    <xf numFmtId="0" fontId="0" fillId="0" borderId="69" xfId="0" applyBorder="1"/>
    <xf numFmtId="2" fontId="201" fillId="0" borderId="68" xfId="0" applyNumberFormat="1" applyFont="1" applyBorder="1" applyAlignment="1">
      <alignment horizontal="center" vertical="center"/>
    </xf>
    <xf numFmtId="187" fontId="201" fillId="27" borderId="55" xfId="630" applyNumberFormat="1" applyFont="1" applyFill="1" applyBorder="1" applyAlignment="1">
      <alignment horizontal="right" vertical="center"/>
    </xf>
    <xf numFmtId="2" fontId="0" fillId="0" borderId="68" xfId="0" applyNumberFormat="1" applyBorder="1" applyAlignment="1">
      <alignment horizontal="center" vertical="center"/>
    </xf>
    <xf numFmtId="2" fontId="194" fillId="30" borderId="59" xfId="0" applyNumberFormat="1" applyFont="1" applyFill="1" applyBorder="1" applyAlignment="1">
      <alignment horizontal="center" vertical="center" wrapText="1"/>
    </xf>
    <xf numFmtId="1" fontId="201" fillId="0" borderId="83" xfId="630" applyNumberFormat="1" applyFont="1" applyBorder="1" applyAlignment="1">
      <alignment horizontal="center" vertical="center" wrapText="1"/>
    </xf>
    <xf numFmtId="189" fontId="182" fillId="27" borderId="68" xfId="642" applyNumberFormat="1" applyFont="1" applyFill="1" applyBorder="1" applyAlignment="1">
      <alignment horizontal="center" vertical="center" wrapText="1"/>
    </xf>
    <xf numFmtId="0" fontId="101" fillId="0" borderId="68" xfId="647" applyFont="1" applyBorder="1" applyAlignment="1">
      <alignment horizontal="center" vertical="center"/>
    </xf>
    <xf numFmtId="0" fontId="174" fillId="0" borderId="41" xfId="0" applyFont="1" applyBorder="1" applyAlignment="1">
      <alignment horizontal="center" vertical="center" wrapText="1"/>
    </xf>
    <xf numFmtId="0" fontId="176" fillId="27" borderId="73" xfId="0" applyFont="1" applyFill="1" applyBorder="1" applyAlignment="1">
      <alignment horizontal="center" vertical="top"/>
    </xf>
    <xf numFmtId="0" fontId="176" fillId="0" borderId="73" xfId="0" applyFont="1" applyBorder="1" applyAlignment="1">
      <alignment horizontal="left" vertical="top" wrapText="1"/>
    </xf>
    <xf numFmtId="0" fontId="176" fillId="0" borderId="73" xfId="296" applyFont="1" applyBorder="1" applyAlignment="1">
      <alignment horizontal="left" vertical="top" wrapText="1"/>
    </xf>
    <xf numFmtId="2" fontId="201" fillId="0" borderId="57" xfId="630" applyNumberFormat="1" applyFont="1" applyBorder="1" applyAlignment="1">
      <alignment horizontal="center" vertical="center"/>
    </xf>
    <xf numFmtId="190" fontId="201" fillId="0" borderId="57" xfId="630" applyNumberFormat="1" applyFont="1" applyBorder="1" applyAlignment="1">
      <alignment horizontal="center" vertical="center" wrapText="1"/>
    </xf>
    <xf numFmtId="0" fontId="234" fillId="0" borderId="0" xfId="0" applyFont="1"/>
    <xf numFmtId="0" fontId="231" fillId="0" borderId="0" xfId="0" applyFont="1"/>
    <xf numFmtId="0" fontId="238" fillId="0" borderId="0" xfId="0" applyFont="1"/>
    <xf numFmtId="4" fontId="123" fillId="0" borderId="17" xfId="531" applyNumberFormat="1" applyFont="1" applyBorder="1" applyAlignment="1">
      <alignment horizontal="center"/>
    </xf>
    <xf numFmtId="4" fontId="180" fillId="0" borderId="68" xfId="531" applyNumberFormat="1" applyFont="1" applyBorder="1" applyAlignment="1">
      <alignment horizontal="right"/>
    </xf>
    <xf numFmtId="4" fontId="123" fillId="0" borderId="17" xfId="531" applyNumberFormat="1" applyFont="1" applyBorder="1" applyAlignment="1">
      <alignment horizontal="right"/>
    </xf>
    <xf numFmtId="4" fontId="123" fillId="0" borderId="75" xfId="531" applyNumberFormat="1" applyFont="1" applyBorder="1" applyAlignment="1">
      <alignment horizontal="right"/>
    </xf>
    <xf numFmtId="4" fontId="123" fillId="0" borderId="18" xfId="531" applyNumberFormat="1" applyFont="1" applyBorder="1" applyAlignment="1">
      <alignment horizontal="right"/>
    </xf>
    <xf numFmtId="4" fontId="176" fillId="27" borderId="68" xfId="0" applyNumberFormat="1" applyFont="1" applyFill="1" applyBorder="1" applyAlignment="1">
      <alignment vertical="center"/>
    </xf>
    <xf numFmtId="164" fontId="180" fillId="0" borderId="68" xfId="637" applyFont="1" applyFill="1" applyBorder="1" applyAlignment="1">
      <alignment horizontal="right" wrapText="1"/>
    </xf>
    <xf numFmtId="2" fontId="180" fillId="0" borderId="68" xfId="531" applyNumberFormat="1" applyFont="1" applyBorder="1" applyAlignment="1">
      <alignment horizontal="center"/>
    </xf>
    <xf numFmtId="4" fontId="176" fillId="27" borderId="73" xfId="531" applyNumberFormat="1" applyFont="1" applyFill="1" applyBorder="1" applyAlignment="1">
      <alignment horizontal="right"/>
    </xf>
    <xf numFmtId="4" fontId="176" fillId="27" borderId="18" xfId="531" applyNumberFormat="1" applyFont="1" applyFill="1" applyBorder="1" applyAlignment="1">
      <alignment horizontal="right"/>
    </xf>
    <xf numFmtId="4" fontId="176" fillId="27" borderId="75" xfId="531" applyNumberFormat="1" applyFont="1" applyFill="1" applyBorder="1" applyAlignment="1">
      <alignment horizontal="right"/>
    </xf>
    <xf numFmtId="4" fontId="176" fillId="27" borderId="17" xfId="531" applyNumberFormat="1" applyFont="1" applyFill="1" applyBorder="1" applyAlignment="1">
      <alignment horizontal="right"/>
    </xf>
    <xf numFmtId="4" fontId="176" fillId="27" borderId="54" xfId="531" applyNumberFormat="1" applyFont="1" applyFill="1" applyBorder="1" applyAlignment="1">
      <alignment horizontal="right"/>
    </xf>
    <xf numFmtId="4" fontId="176" fillId="27" borderId="68" xfId="531" applyNumberFormat="1" applyFont="1" applyFill="1" applyBorder="1" applyAlignment="1">
      <alignment horizontal="right"/>
    </xf>
    <xf numFmtId="4" fontId="123" fillId="27" borderId="17" xfId="643" applyNumberFormat="1" applyFont="1" applyFill="1" applyBorder="1" applyAlignment="1">
      <alignment horizontal="right" indent="1"/>
    </xf>
    <xf numFmtId="4" fontId="101" fillId="0" borderId="68" xfId="637" applyNumberFormat="1" applyFont="1" applyFill="1" applyBorder="1" applyAlignment="1">
      <alignment horizontal="right"/>
    </xf>
    <xf numFmtId="4" fontId="123" fillId="0" borderId="68" xfId="643" applyNumberFormat="1" applyFont="1" applyBorder="1" applyAlignment="1">
      <alignment horizontal="right"/>
    </xf>
    <xf numFmtId="4" fontId="123" fillId="27" borderId="75" xfId="643" applyNumberFormat="1" applyFont="1" applyFill="1" applyBorder="1" applyAlignment="1">
      <alignment horizontal="right"/>
    </xf>
    <xf numFmtId="4" fontId="123" fillId="27" borderId="72" xfId="643" applyNumberFormat="1" applyFont="1" applyFill="1" applyBorder="1" applyAlignment="1">
      <alignment horizontal="right"/>
    </xf>
    <xf numFmtId="193" fontId="101" fillId="0" borderId="68" xfId="0" applyNumberFormat="1" applyFont="1" applyBorder="1" applyAlignment="1">
      <alignment horizontal="center" wrapText="1"/>
    </xf>
    <xf numFmtId="4" fontId="123" fillId="27" borderId="68" xfId="3" applyNumberFormat="1" applyFont="1" applyFill="1" applyBorder="1" applyAlignment="1">
      <alignment horizontal="right" vertical="center" wrapText="1"/>
    </xf>
    <xf numFmtId="4" fontId="123" fillId="27" borderId="3" xfId="3" applyNumberFormat="1" applyFont="1" applyFill="1" applyBorder="1" applyAlignment="1">
      <alignment horizontal="right" vertical="center" wrapText="1"/>
    </xf>
    <xf numFmtId="4" fontId="182" fillId="27" borderId="68" xfId="633" applyNumberFormat="1" applyFont="1" applyFill="1" applyBorder="1" applyAlignment="1">
      <alignment horizontal="right" vertical="center" wrapText="1"/>
    </xf>
    <xf numFmtId="4" fontId="181" fillId="0" borderId="68" xfId="631" applyNumberFormat="1" applyFont="1" applyBorder="1" applyAlignment="1">
      <alignment horizontal="right" vertical="center"/>
    </xf>
    <xf numFmtId="4" fontId="180" fillId="27" borderId="0" xfId="580" applyNumberFormat="1" applyFont="1" applyFill="1" applyAlignment="1">
      <alignment horizontal="right" vertical="center" wrapText="1"/>
    </xf>
    <xf numFmtId="4" fontId="101" fillId="0" borderId="68" xfId="0" applyNumberFormat="1" applyFont="1" applyBorder="1" applyAlignment="1">
      <alignment horizontal="center" vertical="center" wrapText="1"/>
    </xf>
    <xf numFmtId="4" fontId="101" fillId="0" borderId="68" xfId="637" applyNumberFormat="1" applyFont="1" applyFill="1" applyBorder="1" applyAlignment="1">
      <alignment horizontal="right" vertical="center"/>
    </xf>
    <xf numFmtId="4" fontId="180" fillId="0" borderId="68" xfId="0" applyNumberFormat="1" applyFont="1" applyBorder="1" applyAlignment="1">
      <alignment horizontal="right" wrapText="1"/>
    </xf>
    <xf numFmtId="4" fontId="176" fillId="0" borderId="75" xfId="0" applyNumberFormat="1" applyFont="1" applyBorder="1" applyAlignment="1">
      <alignment horizontal="right" vertical="center" wrapText="1"/>
    </xf>
    <xf numFmtId="4" fontId="181" fillId="0" borderId="68" xfId="637" applyNumberFormat="1" applyFont="1" applyFill="1" applyBorder="1" applyAlignment="1">
      <alignment horizontal="right" vertical="center"/>
    </xf>
    <xf numFmtId="4" fontId="181" fillId="0" borderId="68" xfId="531" applyNumberFormat="1" applyFont="1" applyBorder="1" applyAlignment="1">
      <alignment horizontal="right"/>
    </xf>
    <xf numFmtId="4" fontId="181" fillId="0" borderId="68" xfId="637" applyNumberFormat="1" applyFont="1" applyFill="1" applyBorder="1" applyAlignment="1">
      <alignment horizontal="right"/>
    </xf>
    <xf numFmtId="4" fontId="123" fillId="0" borderId="68" xfId="3" applyNumberFormat="1" applyFont="1" applyBorder="1" applyAlignment="1">
      <alignment horizontal="right" vertical="center" wrapText="1"/>
    </xf>
    <xf numFmtId="4" fontId="182" fillId="0" borderId="68" xfId="633" applyNumberFormat="1" applyFont="1" applyBorder="1" applyAlignment="1">
      <alignment horizontal="right" vertical="center" wrapText="1"/>
    </xf>
    <xf numFmtId="0" fontId="183" fillId="31" borderId="0" xfId="296" applyFont="1" applyFill="1" applyAlignment="1">
      <alignment horizontal="center" vertical="center" wrapText="1"/>
    </xf>
    <xf numFmtId="0" fontId="101" fillId="0" borderId="0" xfId="636" applyFont="1" applyAlignment="1">
      <alignment horizontal="left" vertical="center" wrapText="1"/>
    </xf>
    <xf numFmtId="2" fontId="101" fillId="0" borderId="0" xfId="296" applyNumberFormat="1" applyFont="1" applyAlignment="1">
      <alignment horizontal="center" vertical="center" wrapText="1"/>
    </xf>
    <xf numFmtId="4" fontId="183" fillId="0" borderId="0" xfId="296" applyNumberFormat="1" applyFont="1" applyAlignment="1">
      <alignment horizontal="center" vertical="center" wrapText="1"/>
    </xf>
    <xf numFmtId="4" fontId="214" fillId="27" borderId="41" xfId="0" applyNumberFormat="1" applyFont="1" applyFill="1" applyBorder="1" applyAlignment="1">
      <alignment horizontal="right" vertical="center" wrapText="1"/>
    </xf>
    <xf numFmtId="4" fontId="183" fillId="0" borderId="41" xfId="0" applyNumberFormat="1" applyFont="1" applyBorder="1" applyAlignment="1">
      <alignment horizontal="right" vertical="center" wrapText="1"/>
    </xf>
    <xf numFmtId="4" fontId="183" fillId="0" borderId="81" xfId="0" applyNumberFormat="1" applyFont="1" applyBorder="1" applyAlignment="1">
      <alignment horizontal="right" vertical="center" wrapText="1"/>
    </xf>
    <xf numFmtId="0" fontId="0" fillId="0" borderId="0" xfId="0" applyAlignment="1">
      <alignment horizontal="right"/>
    </xf>
    <xf numFmtId="0" fontId="100" fillId="0" borderId="68" xfId="647" applyFont="1" applyBorder="1" applyAlignment="1">
      <alignment horizontal="center" vertical="center"/>
    </xf>
    <xf numFmtId="49" fontId="100" fillId="0" borderId="60" xfId="647" applyNumberFormat="1" applyFont="1" applyBorder="1" applyAlignment="1">
      <alignment horizontal="left" vertical="center"/>
    </xf>
    <xf numFmtId="4" fontId="101" fillId="0" borderId="60" xfId="648" applyNumberFormat="1" applyFont="1" applyFill="1" applyBorder="1" applyAlignment="1">
      <alignment horizontal="right" vertical="top" wrapText="1"/>
    </xf>
    <xf numFmtId="0" fontId="100" fillId="0" borderId="0" xfId="0" applyFont="1" applyAlignment="1">
      <alignment horizontal="right"/>
    </xf>
    <xf numFmtId="0" fontId="101" fillId="0" borderId="68" xfId="647" applyFont="1" applyBorder="1" applyAlignment="1">
      <alignment horizontal="left" vertical="top" wrapText="1"/>
    </xf>
    <xf numFmtId="0" fontId="195" fillId="30" borderId="56" xfId="0" applyFont="1" applyFill="1" applyBorder="1" applyAlignment="1">
      <alignment horizontal="left" vertical="center" wrapText="1"/>
    </xf>
    <xf numFmtId="0" fontId="195" fillId="30" borderId="68" xfId="0" applyFont="1" applyFill="1" applyBorder="1" applyAlignment="1">
      <alignment horizontal="left" vertical="center" wrapText="1"/>
    </xf>
    <xf numFmtId="0" fontId="194" fillId="30" borderId="73" xfId="0" applyFont="1" applyFill="1" applyBorder="1" applyAlignment="1">
      <alignment horizontal="center" vertical="center" wrapText="1"/>
    </xf>
    <xf numFmtId="0" fontId="195" fillId="30" borderId="73" xfId="0" applyFont="1" applyFill="1" applyBorder="1" applyAlignment="1">
      <alignment vertical="center" wrapText="1"/>
    </xf>
    <xf numFmtId="0" fontId="123" fillId="30" borderId="73" xfId="0" applyFont="1" applyFill="1" applyBorder="1" applyAlignment="1">
      <alignment vertical="center" wrapText="1"/>
    </xf>
    <xf numFmtId="182" fontId="194" fillId="30" borderId="73" xfId="0" applyNumberFormat="1" applyFont="1" applyFill="1" applyBorder="1" applyAlignment="1">
      <alignment horizontal="center" vertical="center" wrapText="1"/>
    </xf>
    <xf numFmtId="2" fontId="194" fillId="30" borderId="73" xfId="0" applyNumberFormat="1" applyFont="1" applyFill="1" applyBorder="1" applyAlignment="1">
      <alignment horizontal="center" vertical="center" wrapText="1"/>
    </xf>
    <xf numFmtId="182" fontId="193" fillId="30" borderId="73" xfId="0" applyNumberFormat="1" applyFont="1" applyFill="1" applyBorder="1" applyAlignment="1">
      <alignment horizontal="center" vertical="center" wrapText="1"/>
    </xf>
    <xf numFmtId="182" fontId="194" fillId="27" borderId="86" xfId="0" applyNumberFormat="1" applyFont="1" applyFill="1" applyBorder="1" applyAlignment="1">
      <alignment horizontal="center" vertical="center" wrapText="1"/>
    </xf>
    <xf numFmtId="182" fontId="193" fillId="27" borderId="49" xfId="0" applyNumberFormat="1" applyFont="1" applyFill="1" applyBorder="1" applyAlignment="1">
      <alignment horizontal="center" vertical="center" wrapText="1"/>
    </xf>
    <xf numFmtId="182" fontId="193" fillId="0" borderId="30" xfId="0" applyNumberFormat="1" applyFont="1" applyBorder="1" applyAlignment="1">
      <alignment horizontal="center" vertical="center" wrapText="1"/>
    </xf>
    <xf numFmtId="182" fontId="101" fillId="0" borderId="67" xfId="0" applyNumberFormat="1" applyFont="1" applyBorder="1" applyAlignment="1">
      <alignment horizontal="center" vertical="center" wrapText="1"/>
    </xf>
    <xf numFmtId="183" fontId="193" fillId="0" borderId="65" xfId="0" applyNumberFormat="1" applyFont="1" applyBorder="1" applyAlignment="1">
      <alignment horizontal="center" vertical="center" wrapText="1"/>
    </xf>
    <xf numFmtId="188" fontId="101" fillId="0" borderId="61" xfId="0" applyNumberFormat="1" applyFont="1" applyBorder="1" applyAlignment="1">
      <alignment horizontal="center" vertical="center" wrapText="1"/>
    </xf>
    <xf numFmtId="188" fontId="193" fillId="0" borderId="65" xfId="0" applyNumberFormat="1" applyFont="1" applyBorder="1" applyAlignment="1">
      <alignment horizontal="center" vertical="center" wrapText="1"/>
    </xf>
    <xf numFmtId="188" fontId="194" fillId="0" borderId="60" xfId="0" applyNumberFormat="1" applyFont="1" applyBorder="1" applyAlignment="1">
      <alignment horizontal="center" vertical="center" wrapText="1"/>
    </xf>
    <xf numFmtId="188" fontId="194" fillId="0" borderId="63" xfId="0" applyNumberFormat="1" applyFont="1" applyBorder="1" applyAlignment="1">
      <alignment horizontal="center" vertical="center" wrapText="1"/>
    </xf>
    <xf numFmtId="188" fontId="193" fillId="0" borderId="27" xfId="0" applyNumberFormat="1" applyFont="1" applyBorder="1" applyAlignment="1">
      <alignment horizontal="center" vertical="center" wrapText="1"/>
    </xf>
    <xf numFmtId="188" fontId="193" fillId="0" borderId="28" xfId="0" applyNumberFormat="1" applyFont="1" applyBorder="1" applyAlignment="1">
      <alignment horizontal="center" vertical="center" wrapText="1"/>
    </xf>
    <xf numFmtId="184" fontId="193" fillId="27" borderId="50" xfId="0" applyNumberFormat="1" applyFont="1" applyFill="1" applyBorder="1" applyAlignment="1">
      <alignment horizontal="center" vertical="center" wrapText="1"/>
    </xf>
    <xf numFmtId="184" fontId="193" fillId="0" borderId="50" xfId="0" applyNumberFormat="1" applyFont="1" applyBorder="1" applyAlignment="1">
      <alignment horizontal="center" vertical="center" wrapText="1"/>
    </xf>
    <xf numFmtId="184" fontId="193" fillId="0" borderId="30" xfId="0" applyNumberFormat="1" applyFont="1" applyBorder="1" applyAlignment="1">
      <alignment horizontal="center" vertical="center" wrapText="1"/>
    </xf>
    <xf numFmtId="184" fontId="194" fillId="27" borderId="49" xfId="0" applyNumberFormat="1" applyFont="1" applyFill="1" applyBorder="1" applyAlignment="1">
      <alignment horizontal="center" vertical="center" wrapText="1"/>
    </xf>
    <xf numFmtId="184" fontId="194" fillId="0" borderId="49" xfId="0" applyNumberFormat="1" applyFont="1" applyBorder="1" applyAlignment="1">
      <alignment horizontal="center" vertical="center" wrapText="1"/>
    </xf>
    <xf numFmtId="184" fontId="194" fillId="0" borderId="34" xfId="0" applyNumberFormat="1" applyFont="1" applyBorder="1" applyAlignment="1">
      <alignment horizontal="center" vertical="center" wrapText="1"/>
    </xf>
    <xf numFmtId="184" fontId="193" fillId="0" borderId="27" xfId="0" applyNumberFormat="1" applyFont="1" applyBorder="1" applyAlignment="1">
      <alignment horizontal="center" vertical="center" wrapText="1"/>
    </xf>
    <xf numFmtId="184" fontId="193" fillId="0" borderId="28" xfId="0" applyNumberFormat="1" applyFont="1" applyBorder="1" applyAlignment="1">
      <alignment horizontal="center" vertical="center" wrapText="1"/>
    </xf>
    <xf numFmtId="0" fontId="183" fillId="0" borderId="0" xfId="1" applyFont="1" applyAlignment="1">
      <alignment vertical="center" wrapText="1"/>
    </xf>
    <xf numFmtId="0" fontId="123" fillId="0" borderId="0" xfId="316" applyFont="1" applyAlignment="1">
      <alignment horizontal="right" vertical="center"/>
    </xf>
    <xf numFmtId="0" fontId="123" fillId="0" borderId="0" xfId="316" applyFont="1" applyAlignment="1">
      <alignment vertical="center"/>
    </xf>
    <xf numFmtId="0" fontId="123" fillId="0" borderId="0" xfId="316" applyFont="1" applyAlignment="1">
      <alignment horizontal="center" vertical="center"/>
    </xf>
    <xf numFmtId="0" fontId="181" fillId="0" borderId="0" xfId="316" applyFont="1" applyAlignment="1">
      <alignment horizontal="right" vertical="center"/>
    </xf>
    <xf numFmtId="0" fontId="174" fillId="0" borderId="0" xfId="0" applyFont="1" applyAlignment="1">
      <alignment vertical="center"/>
    </xf>
    <xf numFmtId="0" fontId="177" fillId="0" borderId="0" xfId="0" applyFont="1" applyAlignment="1">
      <alignment horizontal="left" vertical="center"/>
    </xf>
    <xf numFmtId="0" fontId="191" fillId="0" borderId="0" xfId="0" applyFont="1" applyAlignment="1">
      <alignment vertical="center" wrapText="1"/>
    </xf>
    <xf numFmtId="0" fontId="176" fillId="0" borderId="0" xfId="0" applyFont="1" applyAlignment="1">
      <alignment vertical="center" wrapText="1"/>
    </xf>
    <xf numFmtId="0" fontId="176" fillId="0" borderId="0" xfId="0" applyFont="1" applyAlignment="1">
      <alignment vertical="center"/>
    </xf>
    <xf numFmtId="0" fontId="177" fillId="0" borderId="0" xfId="0" applyFont="1" applyAlignment="1">
      <alignment vertical="center"/>
    </xf>
    <xf numFmtId="0" fontId="244" fillId="0" borderId="0" xfId="657" applyFont="1" applyAlignment="1">
      <alignment horizontal="left" vertical="center" wrapText="1"/>
    </xf>
    <xf numFmtId="49" fontId="177" fillId="0" borderId="0" xfId="316" applyNumberFormat="1" applyFont="1" applyAlignment="1">
      <alignment vertical="center"/>
    </xf>
    <xf numFmtId="49" fontId="191" fillId="0" borderId="0" xfId="658" applyNumberFormat="1" applyFont="1" applyAlignment="1">
      <alignment horizontal="left" vertical="center"/>
    </xf>
    <xf numFmtId="0" fontId="247" fillId="0" borderId="0" xfId="658" quotePrefix="1" applyFont="1" applyAlignment="1">
      <alignment horizontal="left" vertical="center"/>
    </xf>
    <xf numFmtId="0" fontId="191" fillId="0" borderId="0" xfId="658" applyFont="1" applyAlignment="1">
      <alignment horizontal="left" vertical="center"/>
    </xf>
    <xf numFmtId="0" fontId="191" fillId="0" borderId="0" xfId="658" applyFont="1" applyAlignment="1">
      <alignment vertical="center"/>
    </xf>
    <xf numFmtId="0" fontId="191" fillId="0" borderId="0" xfId="658" applyFont="1" applyAlignment="1">
      <alignment horizontal="right" vertical="center"/>
    </xf>
    <xf numFmtId="4" fontId="191" fillId="0" borderId="0" xfId="658" applyNumberFormat="1" applyFont="1" applyAlignment="1">
      <alignment horizontal="right" vertical="center" wrapText="1"/>
    </xf>
    <xf numFmtId="4" fontId="191" fillId="0" borderId="0" xfId="658" applyNumberFormat="1" applyFont="1" applyAlignment="1">
      <alignment horizontal="center" vertical="center" wrapText="1"/>
    </xf>
    <xf numFmtId="0" fontId="191" fillId="0" borderId="0" xfId="338" quotePrefix="1" applyFont="1" applyAlignment="1">
      <alignment horizontal="center" vertical="center" wrapText="1"/>
    </xf>
    <xf numFmtId="0" fontId="191" fillId="0" borderId="0" xfId="0" applyFont="1" applyAlignment="1">
      <alignment horizontal="center" vertical="center" wrapText="1"/>
    </xf>
    <xf numFmtId="182" fontId="191" fillId="0" borderId="0" xfId="658" applyNumberFormat="1" applyFont="1" applyAlignment="1">
      <alignment horizontal="center" vertical="center" wrapText="1"/>
    </xf>
    <xf numFmtId="0" fontId="191" fillId="0" borderId="0" xfId="658" applyFont="1" applyAlignment="1">
      <alignment horizontal="center" vertical="center"/>
    </xf>
    <xf numFmtId="2" fontId="191" fillId="0" borderId="0" xfId="338" applyNumberFormat="1" applyFont="1" applyAlignment="1">
      <alignment horizontal="center" vertical="center"/>
    </xf>
    <xf numFmtId="0" fontId="191" fillId="0" borderId="0" xfId="437" applyFont="1" applyAlignment="1">
      <alignment horizontal="center" vertical="center" wrapText="1"/>
    </xf>
    <xf numFmtId="0" fontId="191" fillId="0" borderId="0" xfId="437" quotePrefix="1" applyFont="1" applyAlignment="1">
      <alignment horizontal="center" vertical="center" wrapText="1"/>
    </xf>
    <xf numFmtId="49" fontId="191" fillId="0" borderId="0" xfId="316" applyNumberFormat="1" applyFont="1" applyAlignment="1">
      <alignment horizontal="left" vertical="center"/>
    </xf>
    <xf numFmtId="0" fontId="191" fillId="0" borderId="0" xfId="316" applyFont="1" applyAlignment="1">
      <alignment horizontal="left" vertical="center"/>
    </xf>
    <xf numFmtId="0" fontId="191" fillId="0" borderId="0" xfId="316" applyFont="1" applyAlignment="1">
      <alignment horizontal="center" vertical="center"/>
    </xf>
    <xf numFmtId="182" fontId="191" fillId="0" borderId="0" xfId="316" applyNumberFormat="1" applyFont="1" applyAlignment="1">
      <alignment horizontal="center" vertical="center"/>
    </xf>
    <xf numFmtId="182" fontId="191" fillId="0" borderId="0" xfId="316" applyNumberFormat="1" applyFont="1" applyAlignment="1">
      <alignment horizontal="center" vertical="center" wrapText="1"/>
    </xf>
    <xf numFmtId="2" fontId="191" fillId="0" borderId="0" xfId="316" applyNumberFormat="1" applyFont="1" applyAlignment="1">
      <alignment horizontal="center" vertical="center"/>
    </xf>
    <xf numFmtId="0" fontId="191" fillId="0" borderId="68" xfId="338" applyFont="1" applyBorder="1" applyAlignment="1">
      <alignment horizontal="center" vertical="center"/>
    </xf>
    <xf numFmtId="49" fontId="191" fillId="0" borderId="68" xfId="338" applyNumberFormat="1" applyFont="1" applyBorder="1" applyAlignment="1">
      <alignment horizontal="center" vertical="center"/>
    </xf>
    <xf numFmtId="0" fontId="248" fillId="0" borderId="68" xfId="338" applyFont="1" applyBorder="1" applyAlignment="1">
      <alignment vertical="center"/>
    </xf>
    <xf numFmtId="49" fontId="191" fillId="0" borderId="68" xfId="338" quotePrefix="1" applyNumberFormat="1" applyFont="1" applyBorder="1" applyAlignment="1">
      <alignment horizontal="center" vertical="center" wrapText="1"/>
    </xf>
    <xf numFmtId="4" fontId="191" fillId="0" borderId="68" xfId="392" applyNumberFormat="1" applyFont="1" applyFill="1" applyBorder="1" applyAlignment="1">
      <alignment horizontal="right" vertical="center" wrapText="1"/>
    </xf>
    <xf numFmtId="4" fontId="191" fillId="0" borderId="68" xfId="392" applyNumberFormat="1" applyFont="1" applyFill="1" applyBorder="1" applyAlignment="1">
      <alignment horizontal="right" vertical="center"/>
    </xf>
    <xf numFmtId="4" fontId="248" fillId="0" borderId="68" xfId="392" applyNumberFormat="1" applyFont="1" applyFill="1" applyBorder="1" applyAlignment="1">
      <alignment horizontal="right" vertical="center" wrapText="1"/>
    </xf>
    <xf numFmtId="4" fontId="191" fillId="0" borderId="68" xfId="338" applyNumberFormat="1" applyFont="1" applyBorder="1" applyAlignment="1">
      <alignment horizontal="right" vertical="center"/>
    </xf>
    <xf numFmtId="0" fontId="191" fillId="27" borderId="68" xfId="338" applyFont="1" applyFill="1" applyBorder="1" applyAlignment="1">
      <alignment horizontal="left" vertical="center" wrapText="1"/>
    </xf>
    <xf numFmtId="0" fontId="248" fillId="0" borderId="68" xfId="338" applyFont="1" applyBorder="1" applyAlignment="1">
      <alignment horizontal="center" vertical="center"/>
    </xf>
    <xf numFmtId="49" fontId="248" fillId="0" borderId="68" xfId="338" applyNumberFormat="1" applyFont="1" applyBorder="1" applyAlignment="1">
      <alignment horizontal="left" vertical="center"/>
    </xf>
    <xf numFmtId="0" fontId="248" fillId="0" borderId="68" xfId="338" applyFont="1" applyBorder="1" applyAlignment="1">
      <alignment horizontal="left" vertical="center" wrapText="1"/>
    </xf>
    <xf numFmtId="4" fontId="248" fillId="0" borderId="68" xfId="338" applyNumberFormat="1" applyFont="1" applyBorder="1" applyAlignment="1">
      <alignment horizontal="right" vertical="center"/>
    </xf>
    <xf numFmtId="0" fontId="248" fillId="0" borderId="68" xfId="338" quotePrefix="1" applyFont="1" applyBorder="1" applyAlignment="1">
      <alignment vertical="center"/>
    </xf>
    <xf numFmtId="4" fontId="248" fillId="0" borderId="68" xfId="338" applyNumberFormat="1" applyFont="1" applyBorder="1" applyAlignment="1">
      <alignment vertical="center"/>
    </xf>
    <xf numFmtId="0" fontId="191" fillId="0" borderId="68" xfId="338" applyFont="1" applyBorder="1" applyAlignment="1">
      <alignment horizontal="left" vertical="center" wrapText="1"/>
    </xf>
    <xf numFmtId="4" fontId="250" fillId="0" borderId="68" xfId="392" applyNumberFormat="1" applyFont="1" applyFill="1" applyBorder="1" applyAlignment="1">
      <alignment horizontal="right" vertical="center" wrapText="1"/>
    </xf>
    <xf numFmtId="0" fontId="248" fillId="0" borderId="68" xfId="338" applyFont="1" applyBorder="1" applyAlignment="1">
      <alignment horizontal="center" vertical="center" wrapText="1"/>
    </xf>
    <xf numFmtId="49" fontId="248" fillId="0" borderId="68" xfId="338" applyNumberFormat="1" applyFont="1" applyBorder="1" applyAlignment="1">
      <alignment horizontal="left" vertical="center" wrapText="1"/>
    </xf>
    <xf numFmtId="4" fontId="250" fillId="0" borderId="68" xfId="392" applyNumberFormat="1" applyFont="1" applyFill="1" applyBorder="1" applyAlignment="1">
      <alignment horizontal="right" vertical="center"/>
    </xf>
    <xf numFmtId="4" fontId="248" fillId="0" borderId="68" xfId="392" applyNumberFormat="1" applyFont="1" applyFill="1" applyBorder="1" applyAlignment="1">
      <alignment horizontal="right" vertical="center"/>
    </xf>
    <xf numFmtId="0" fontId="191" fillId="0" borderId="68" xfId="338" applyFont="1" applyBorder="1" applyAlignment="1">
      <alignment horizontal="center" vertical="center" wrapText="1"/>
    </xf>
    <xf numFmtId="4" fontId="191" fillId="0" borderId="68" xfId="316" applyNumberFormat="1" applyFont="1" applyBorder="1" applyAlignment="1">
      <alignment horizontal="right" vertical="center"/>
    </xf>
    <xf numFmtId="181" fontId="248" fillId="0" borderId="68" xfId="393" applyFont="1" applyFill="1" applyBorder="1" applyAlignment="1">
      <alignment horizontal="center" vertical="center"/>
    </xf>
    <xf numFmtId="181" fontId="248" fillId="0" borderId="68" xfId="393" applyFont="1" applyFill="1" applyBorder="1" applyAlignment="1">
      <alignment horizontal="left" vertical="center"/>
    </xf>
    <xf numFmtId="181" fontId="248" fillId="0" borderId="68" xfId="393" applyFont="1" applyFill="1" applyBorder="1" applyAlignment="1">
      <alignment horizontal="left" vertical="center" wrapText="1"/>
    </xf>
    <xf numFmtId="181" fontId="248" fillId="0" borderId="68" xfId="393" applyFont="1" applyFill="1" applyBorder="1" applyAlignment="1">
      <alignment vertical="center"/>
    </xf>
    <xf numFmtId="181" fontId="191" fillId="0" borderId="68" xfId="393" quotePrefix="1" applyFont="1" applyFill="1" applyBorder="1" applyAlignment="1">
      <alignment horizontal="center" vertical="center" wrapText="1"/>
    </xf>
    <xf numFmtId="4" fontId="248" fillId="0" borderId="68" xfId="392" applyNumberFormat="1" applyFont="1" applyFill="1" applyBorder="1" applyAlignment="1">
      <alignment vertical="center"/>
    </xf>
    <xf numFmtId="181" fontId="191" fillId="0" borderId="68" xfId="393" applyFont="1" applyFill="1" applyBorder="1" applyAlignment="1">
      <alignment horizontal="left" vertical="center" wrapText="1"/>
    </xf>
    <xf numFmtId="49" fontId="251" fillId="0" borderId="68" xfId="393" applyNumberFormat="1" applyFont="1" applyFill="1" applyBorder="1" applyAlignment="1">
      <alignment horizontal="center" vertical="center"/>
    </xf>
    <xf numFmtId="181" fontId="251" fillId="0" borderId="68" xfId="393" applyFont="1" applyFill="1" applyBorder="1" applyAlignment="1">
      <alignment horizontal="left" vertical="center"/>
    </xf>
    <xf numFmtId="181" fontId="251" fillId="0" borderId="68" xfId="393" quotePrefix="1" applyFont="1" applyFill="1" applyBorder="1" applyAlignment="1">
      <alignment horizontal="left" vertical="center" wrapText="1"/>
    </xf>
    <xf numFmtId="4" fontId="251" fillId="0" borderId="68" xfId="392" applyNumberFormat="1" applyFont="1" applyFill="1" applyBorder="1" applyAlignment="1">
      <alignment horizontal="right" vertical="center" wrapText="1"/>
    </xf>
    <xf numFmtId="49" fontId="123" fillId="0" borderId="0" xfId="316" quotePrefix="1" applyNumberFormat="1" applyFont="1" applyAlignment="1">
      <alignment horizontal="right" vertical="center"/>
    </xf>
    <xf numFmtId="49" fontId="123" fillId="0" borderId="0" xfId="338" applyNumberFormat="1" applyFont="1" applyAlignment="1">
      <alignment horizontal="left" vertical="center"/>
    </xf>
    <xf numFmtId="0" fontId="123" fillId="0" borderId="0" xfId="338" applyFont="1" applyAlignment="1">
      <alignment horizontal="left" vertical="center"/>
    </xf>
    <xf numFmtId="4" fontId="123" fillId="0" borderId="0" xfId="338" applyNumberFormat="1" applyFont="1" applyAlignment="1">
      <alignment horizontal="left" vertical="center"/>
    </xf>
    <xf numFmtId="0" fontId="123" fillId="0" borderId="0" xfId="338" applyFont="1" applyAlignment="1">
      <alignment horizontal="right" vertical="center"/>
    </xf>
    <xf numFmtId="9" fontId="123" fillId="0" borderId="0" xfId="338" applyNumberFormat="1" applyFont="1" applyAlignment="1">
      <alignment horizontal="center" vertical="center"/>
    </xf>
    <xf numFmtId="4" fontId="196" fillId="0" borderId="0" xfId="338" applyNumberFormat="1" applyFont="1" applyAlignment="1">
      <alignment horizontal="right" vertical="center"/>
    </xf>
    <xf numFmtId="49" fontId="176" fillId="0" borderId="0" xfId="4" applyNumberFormat="1" applyFont="1" applyAlignment="1">
      <alignment horizontal="center" vertical="center"/>
    </xf>
    <xf numFmtId="0" fontId="176" fillId="0" borderId="0" xfId="4" applyFont="1" applyAlignment="1">
      <alignment horizontal="left" vertical="center"/>
    </xf>
    <xf numFmtId="0" fontId="176" fillId="0" borderId="70" xfId="0" applyFont="1" applyBorder="1" applyAlignment="1">
      <alignment vertical="center"/>
    </xf>
    <xf numFmtId="0" fontId="176" fillId="0" borderId="0" xfId="4" applyFont="1" applyAlignment="1">
      <alignment vertical="center"/>
    </xf>
    <xf numFmtId="0" fontId="176" fillId="0" borderId="0" xfId="659" applyFont="1" applyAlignment="1">
      <alignment vertical="center"/>
    </xf>
    <xf numFmtId="49" fontId="176" fillId="0" borderId="0" xfId="4" applyNumberFormat="1" applyFont="1" applyAlignment="1">
      <alignment horizontal="left" vertical="center"/>
    </xf>
    <xf numFmtId="0" fontId="176" fillId="0" borderId="0" xfId="0" applyFont="1" applyAlignment="1">
      <alignment horizontal="left" vertical="center"/>
    </xf>
    <xf numFmtId="0" fontId="176" fillId="0" borderId="70" xfId="0" applyFont="1" applyBorder="1" applyAlignment="1">
      <alignment horizontal="left" vertical="center"/>
    </xf>
    <xf numFmtId="49" fontId="176" fillId="0" borderId="0" xfId="659" applyNumberFormat="1" applyFont="1" applyAlignment="1">
      <alignment vertical="center"/>
    </xf>
    <xf numFmtId="49" fontId="176" fillId="0" borderId="0" xfId="659" applyNumberFormat="1" applyFont="1" applyAlignment="1">
      <alignment horizontal="left" vertical="center"/>
    </xf>
    <xf numFmtId="0" fontId="176" fillId="0" borderId="0" xfId="659" applyFont="1" applyAlignment="1">
      <alignment horizontal="right" vertical="center"/>
    </xf>
    <xf numFmtId="0" fontId="176" fillId="0" borderId="70" xfId="659" applyFont="1" applyBorder="1" applyAlignment="1">
      <alignment horizontal="right" vertical="center"/>
    </xf>
    <xf numFmtId="0" fontId="176" fillId="0" borderId="0" xfId="659" applyFont="1" applyAlignment="1">
      <alignment horizontal="left" vertical="center"/>
    </xf>
    <xf numFmtId="0" fontId="101" fillId="0" borderId="0" xfId="316" applyFont="1" applyAlignment="1">
      <alignment vertical="center"/>
    </xf>
    <xf numFmtId="0" fontId="181" fillId="0" borderId="0" xfId="316" applyFont="1" applyAlignment="1">
      <alignment horizontal="center" vertical="center"/>
    </xf>
    <xf numFmtId="0" fontId="101" fillId="0" borderId="0" xfId="316" applyFont="1" applyAlignment="1">
      <alignment horizontal="center" vertical="center"/>
    </xf>
    <xf numFmtId="0" fontId="191" fillId="0" borderId="0" xfId="338" applyFont="1" applyAlignment="1">
      <alignment horizontal="left" vertical="center" wrapText="1"/>
    </xf>
    <xf numFmtId="49" fontId="252" fillId="0" borderId="0" xfId="0" applyNumberFormat="1" applyFont="1"/>
    <xf numFmtId="49" fontId="253" fillId="0" borderId="0" xfId="0" applyNumberFormat="1" applyFont="1" applyAlignment="1">
      <alignment horizontal="right"/>
    </xf>
    <xf numFmtId="49" fontId="253" fillId="0" borderId="0" xfId="0" applyNumberFormat="1" applyFont="1"/>
    <xf numFmtId="49" fontId="254" fillId="0" borderId="0" xfId="0" applyNumberFormat="1" applyFont="1"/>
    <xf numFmtId="49" fontId="253" fillId="0" borderId="0" xfId="0" applyNumberFormat="1" applyFont="1" applyAlignment="1">
      <alignment horizontal="left" vertical="top"/>
    </xf>
    <xf numFmtId="49" fontId="253" fillId="0" borderId="0" xfId="0" applyNumberFormat="1" applyFont="1" applyAlignment="1">
      <alignment vertical="top"/>
    </xf>
    <xf numFmtId="49" fontId="253" fillId="0" borderId="20" xfId="0" applyNumberFormat="1" applyFont="1" applyBorder="1"/>
    <xf numFmtId="49" fontId="253" fillId="0" borderId="0" xfId="0" applyNumberFormat="1" applyFont="1" applyAlignment="1">
      <alignment horizontal="left"/>
    </xf>
    <xf numFmtId="49" fontId="255" fillId="0" borderId="0" xfId="0" applyNumberFormat="1" applyFont="1" applyAlignment="1">
      <alignment horizontal="center" vertical="top"/>
    </xf>
    <xf numFmtId="49" fontId="256" fillId="0" borderId="0" xfId="0" applyNumberFormat="1" applyFont="1" applyAlignment="1">
      <alignment horizontal="center"/>
    </xf>
    <xf numFmtId="49" fontId="252" fillId="0" borderId="20" xfId="0" applyNumberFormat="1" applyFont="1" applyBorder="1" applyAlignment="1">
      <alignment horizontal="center"/>
    </xf>
    <xf numFmtId="49" fontId="253" fillId="0" borderId="0" xfId="0" applyNumberFormat="1" applyFont="1" applyAlignment="1">
      <alignment wrapText="1"/>
    </xf>
    <xf numFmtId="49" fontId="255" fillId="0" borderId="0" xfId="0" applyNumberFormat="1" applyFont="1"/>
    <xf numFmtId="49" fontId="252" fillId="0" borderId="0" xfId="0" applyNumberFormat="1" applyFont="1" applyAlignment="1">
      <alignment horizontal="right" vertical="top"/>
    </xf>
    <xf numFmtId="49" fontId="255" fillId="0" borderId="0" xfId="0" applyNumberFormat="1" applyFont="1" applyAlignment="1">
      <alignment horizontal="center"/>
    </xf>
    <xf numFmtId="49" fontId="257" fillId="0" borderId="0" xfId="0" applyNumberFormat="1" applyFont="1" applyAlignment="1">
      <alignment horizontal="left"/>
    </xf>
    <xf numFmtId="49" fontId="252" fillId="0" borderId="20" xfId="0" applyNumberFormat="1" applyFont="1" applyBorder="1"/>
    <xf numFmtId="49" fontId="253" fillId="0" borderId="20" xfId="0" applyNumberFormat="1" applyFont="1" applyBorder="1" applyAlignment="1">
      <alignment horizontal="center"/>
    </xf>
    <xf numFmtId="49" fontId="253" fillId="0" borderId="0" xfId="0" applyNumberFormat="1" applyFont="1" applyAlignment="1">
      <alignment horizontal="center"/>
    </xf>
    <xf numFmtId="0" fontId="253" fillId="0" borderId="0" xfId="0" applyFont="1"/>
    <xf numFmtId="0" fontId="253" fillId="0" borderId="0" xfId="0" applyFont="1" applyAlignment="1">
      <alignment horizontal="center"/>
    </xf>
    <xf numFmtId="2" fontId="253" fillId="0" borderId="20" xfId="0" applyNumberFormat="1" applyFont="1" applyBorder="1"/>
    <xf numFmtId="49" fontId="252" fillId="0" borderId="20" xfId="0" applyNumberFormat="1" applyFont="1" applyBorder="1" applyAlignment="1">
      <alignment horizontal="right"/>
    </xf>
    <xf numFmtId="0" fontId="253" fillId="0" borderId="0" xfId="0" applyFont="1" applyAlignment="1">
      <alignment horizontal="left"/>
    </xf>
    <xf numFmtId="0" fontId="253" fillId="0" borderId="0" xfId="0" applyFont="1" applyAlignment="1">
      <alignment vertical="center" wrapText="1"/>
    </xf>
    <xf numFmtId="0" fontId="255" fillId="0" borderId="0" xfId="0" applyFont="1"/>
    <xf numFmtId="2" fontId="253" fillId="0" borderId="0" xfId="0" applyNumberFormat="1" applyFont="1"/>
    <xf numFmtId="49" fontId="252" fillId="0" borderId="0" xfId="0" applyNumberFormat="1" applyFont="1" applyAlignment="1">
      <alignment horizontal="right"/>
    </xf>
    <xf numFmtId="0" fontId="257" fillId="0" borderId="0" xfId="0" applyFont="1"/>
    <xf numFmtId="49" fontId="253" fillId="0" borderId="20" xfId="0" applyNumberFormat="1" applyFont="1" applyBorder="1" applyAlignment="1">
      <alignment horizontal="right"/>
    </xf>
    <xf numFmtId="49" fontId="252" fillId="0" borderId="70" xfId="0" applyNumberFormat="1" applyFont="1" applyBorder="1" applyAlignment="1">
      <alignment horizontal="right"/>
    </xf>
    <xf numFmtId="49" fontId="252" fillId="0" borderId="0" xfId="0" applyNumberFormat="1" applyFont="1" applyAlignment="1">
      <alignment vertical="center"/>
    </xf>
    <xf numFmtId="0" fontId="252" fillId="0" borderId="68" xfId="0" applyFont="1" applyBorder="1" applyAlignment="1">
      <alignment horizontal="center" vertical="center" wrapText="1"/>
    </xf>
    <xf numFmtId="49" fontId="252" fillId="0" borderId="68" xfId="0" applyNumberFormat="1" applyFont="1" applyBorder="1" applyAlignment="1">
      <alignment horizontal="center" vertical="center"/>
    </xf>
    <xf numFmtId="0" fontId="252" fillId="0" borderId="68" xfId="0" applyFont="1" applyBorder="1" applyAlignment="1">
      <alignment horizontal="center" vertical="center"/>
    </xf>
    <xf numFmtId="49" fontId="259" fillId="0" borderId="74" xfId="0" applyNumberFormat="1" applyFont="1" applyBorder="1" applyAlignment="1">
      <alignment horizontal="center" vertical="top" wrapText="1"/>
    </xf>
    <xf numFmtId="49" fontId="259" fillId="0" borderId="71" xfId="0" applyNumberFormat="1" applyFont="1" applyBorder="1" applyAlignment="1">
      <alignment horizontal="left" vertical="top" wrapText="1"/>
    </xf>
    <xf numFmtId="49" fontId="259" fillId="0" borderId="71" xfId="0" applyNumberFormat="1" applyFont="1" applyBorder="1" applyAlignment="1">
      <alignment horizontal="center" vertical="top" wrapText="1"/>
    </xf>
    <xf numFmtId="0" fontId="259" fillId="0" borderId="71" xfId="0" applyFont="1" applyBorder="1" applyAlignment="1">
      <alignment horizontal="center" vertical="top" wrapText="1"/>
    </xf>
    <xf numFmtId="182" fontId="259" fillId="0" borderId="71" xfId="0" applyNumberFormat="1" applyFont="1" applyBorder="1" applyAlignment="1">
      <alignment horizontal="center" vertical="top" wrapText="1"/>
    </xf>
    <xf numFmtId="4" fontId="259" fillId="0" borderId="71" xfId="0" applyNumberFormat="1" applyFont="1" applyBorder="1" applyAlignment="1">
      <alignment horizontal="right" vertical="top" wrapText="1"/>
    </xf>
    <xf numFmtId="186" fontId="259" fillId="0" borderId="71" xfId="0" applyNumberFormat="1" applyFont="1" applyBorder="1" applyAlignment="1">
      <alignment horizontal="center" vertical="top" wrapText="1"/>
    </xf>
    <xf numFmtId="2" fontId="259" fillId="0" borderId="71" xfId="0" applyNumberFormat="1" applyFont="1" applyBorder="1" applyAlignment="1">
      <alignment horizontal="right" vertical="top" wrapText="1"/>
    </xf>
    <xf numFmtId="2" fontId="259" fillId="0" borderId="71" xfId="0" applyNumberFormat="1" applyFont="1" applyBorder="1" applyAlignment="1">
      <alignment horizontal="center" vertical="top" wrapText="1"/>
    </xf>
    <xf numFmtId="4" fontId="259" fillId="0" borderId="75" xfId="0" applyNumberFormat="1" applyFont="1" applyBorder="1" applyAlignment="1">
      <alignment horizontal="right" vertical="top" wrapText="1"/>
    </xf>
    <xf numFmtId="49" fontId="259" fillId="0" borderId="4" xfId="0" applyNumberFormat="1" applyFont="1" applyBorder="1" applyAlignment="1">
      <alignment horizontal="center" vertical="top" wrapText="1"/>
    </xf>
    <xf numFmtId="49" fontId="259" fillId="0" borderId="0" xfId="0" applyNumberFormat="1" applyFont="1" applyAlignment="1">
      <alignment horizontal="left" vertical="top" wrapText="1"/>
    </xf>
    <xf numFmtId="49" fontId="252" fillId="0" borderId="0" xfId="0" applyNumberFormat="1" applyFont="1" applyAlignment="1">
      <alignment horizontal="left" vertical="top" wrapText="1"/>
    </xf>
    <xf numFmtId="49" fontId="252" fillId="0" borderId="4" xfId="0" applyNumberFormat="1" applyFont="1" applyBorder="1" applyAlignment="1">
      <alignment horizontal="center" vertical="top" wrapText="1"/>
    </xf>
    <xf numFmtId="49" fontId="252" fillId="0" borderId="4" xfId="0" applyNumberFormat="1" applyFont="1" applyBorder="1" applyAlignment="1">
      <alignment vertical="center" wrapText="1"/>
    </xf>
    <xf numFmtId="49" fontId="252" fillId="0" borderId="0" xfId="0" applyNumberFormat="1" applyFont="1" applyAlignment="1">
      <alignment horizontal="right" vertical="top" wrapText="1"/>
    </xf>
    <xf numFmtId="0" fontId="259" fillId="0" borderId="71" xfId="0" applyFont="1" applyBorder="1" applyAlignment="1">
      <alignment horizontal="right" vertical="top" wrapText="1"/>
    </xf>
    <xf numFmtId="0" fontId="252" fillId="0" borderId="71" xfId="0" applyFont="1" applyBorder="1" applyAlignment="1">
      <alignment horizontal="center" vertical="top" wrapText="1"/>
    </xf>
    <xf numFmtId="49" fontId="259" fillId="0" borderId="0" xfId="0" applyNumberFormat="1" applyFont="1" applyAlignment="1">
      <alignment horizontal="center" vertical="top" wrapText="1"/>
    </xf>
    <xf numFmtId="0" fontId="259" fillId="0" borderId="0" xfId="0" applyFont="1" applyAlignment="1">
      <alignment horizontal="left" vertical="top" wrapText="1"/>
    </xf>
    <xf numFmtId="0" fontId="259" fillId="0" borderId="0" xfId="0" applyFont="1" applyAlignment="1">
      <alignment horizontal="center" vertical="top" wrapText="1"/>
    </xf>
    <xf numFmtId="0" fontId="259" fillId="0" borderId="0" xfId="0" applyFont="1" applyAlignment="1">
      <alignment horizontal="right" vertical="top" wrapText="1"/>
    </xf>
    <xf numFmtId="0" fontId="252" fillId="0" borderId="0" xfId="0" applyFont="1" applyAlignment="1">
      <alignment horizontal="center" vertical="top" wrapText="1"/>
    </xf>
    <xf numFmtId="49" fontId="252" fillId="0" borderId="0" xfId="0" applyNumberFormat="1" applyFont="1" applyAlignment="1">
      <alignment vertical="top"/>
    </xf>
    <xf numFmtId="0" fontId="252" fillId="0" borderId="0" xfId="0" applyFont="1" applyAlignment="1">
      <alignment vertical="top"/>
    </xf>
    <xf numFmtId="49" fontId="252" fillId="0" borderId="74" xfId="0" applyNumberFormat="1" applyFont="1" applyBorder="1"/>
    <xf numFmtId="49" fontId="259" fillId="0" borderId="71" xfId="0" applyNumberFormat="1" applyFont="1" applyBorder="1" applyAlignment="1">
      <alignment horizontal="right" vertical="top" wrapText="1"/>
    </xf>
    <xf numFmtId="0" fontId="259" fillId="0" borderId="71" xfId="0" applyFont="1" applyBorder="1" applyAlignment="1">
      <alignment horizontal="right" vertical="top"/>
    </xf>
    <xf numFmtId="0" fontId="259" fillId="0" borderId="71" xfId="0" applyFont="1" applyBorder="1" applyAlignment="1">
      <alignment horizontal="center" vertical="top"/>
    </xf>
    <xf numFmtId="0" fontId="259" fillId="0" borderId="75" xfId="0" applyFont="1" applyBorder="1" applyAlignment="1">
      <alignment horizontal="right" vertical="top"/>
    </xf>
    <xf numFmtId="49" fontId="252" fillId="0" borderId="4" xfId="0" applyNumberFormat="1" applyFont="1" applyBorder="1"/>
    <xf numFmtId="2" fontId="252" fillId="0" borderId="0" xfId="0" applyNumberFormat="1" applyFont="1" applyAlignment="1">
      <alignment horizontal="right" vertical="top"/>
    </xf>
    <xf numFmtId="0" fontId="252" fillId="0" borderId="0" xfId="0" applyFont="1" applyAlignment="1">
      <alignment horizontal="center" vertical="top"/>
    </xf>
    <xf numFmtId="4" fontId="252" fillId="0" borderId="17" xfId="0" applyNumberFormat="1" applyFont="1" applyBorder="1" applyAlignment="1">
      <alignment horizontal="right" vertical="top"/>
    </xf>
    <xf numFmtId="0" fontId="252" fillId="0" borderId="0" xfId="0" applyFont="1" applyAlignment="1">
      <alignment horizontal="right" vertical="top"/>
    </xf>
    <xf numFmtId="0" fontId="252" fillId="0" borderId="17" xfId="0" applyFont="1" applyBorder="1" applyAlignment="1">
      <alignment horizontal="right" vertical="top"/>
    </xf>
    <xf numFmtId="49" fontId="259" fillId="0" borderId="0" xfId="0" applyNumberFormat="1" applyFont="1" applyAlignment="1">
      <alignment horizontal="right" vertical="top" wrapText="1"/>
    </xf>
    <xf numFmtId="2" fontId="259" fillId="0" borderId="0" xfId="0" applyNumberFormat="1" applyFont="1" applyAlignment="1">
      <alignment horizontal="right" vertical="top"/>
    </xf>
    <xf numFmtId="0" fontId="259" fillId="0" borderId="0" xfId="0" applyFont="1" applyAlignment="1">
      <alignment horizontal="center" vertical="top"/>
    </xf>
    <xf numFmtId="4" fontId="259" fillId="0" borderId="17" xfId="0" applyNumberFormat="1" applyFont="1" applyBorder="1" applyAlignment="1">
      <alignment horizontal="right" vertical="top"/>
    </xf>
    <xf numFmtId="4" fontId="259" fillId="0" borderId="0" xfId="0" applyNumberFormat="1" applyFont="1" applyAlignment="1">
      <alignment horizontal="right" vertical="top"/>
    </xf>
    <xf numFmtId="2" fontId="259" fillId="0" borderId="0" xfId="0" applyNumberFormat="1" applyFont="1" applyAlignment="1">
      <alignment horizontal="center" vertical="top"/>
    </xf>
    <xf numFmtId="0" fontId="259" fillId="0" borderId="0" xfId="0" applyFont="1" applyAlignment="1">
      <alignment horizontal="right" vertical="top"/>
    </xf>
    <xf numFmtId="49" fontId="252" fillId="0" borderId="71" xfId="0" applyNumberFormat="1" applyFont="1" applyBorder="1"/>
    <xf numFmtId="0" fontId="252" fillId="0" borderId="71" xfId="0" applyFont="1" applyBorder="1"/>
    <xf numFmtId="0" fontId="253" fillId="0" borderId="0" xfId="0" applyFont="1" applyAlignment="1">
      <alignment horizontal="right" vertical="top"/>
    </xf>
    <xf numFmtId="0" fontId="253" fillId="0" borderId="0" xfId="0" applyFont="1" applyAlignment="1">
      <alignment horizontal="right"/>
    </xf>
    <xf numFmtId="49" fontId="261" fillId="0" borderId="0" xfId="0" applyNumberFormat="1" applyFont="1" applyAlignment="1">
      <alignment horizontal="left"/>
    </xf>
    <xf numFmtId="2" fontId="259" fillId="0" borderId="75" xfId="0" applyNumberFormat="1" applyFont="1" applyBorder="1" applyAlignment="1">
      <alignment horizontal="right" vertical="top" wrapText="1"/>
    </xf>
    <xf numFmtId="2" fontId="252" fillId="0" borderId="17" xfId="0" applyNumberFormat="1" applyFont="1" applyBorder="1" applyAlignment="1">
      <alignment horizontal="right" vertical="top"/>
    </xf>
    <xf numFmtId="2" fontId="259" fillId="0" borderId="17" xfId="0" applyNumberFormat="1" applyFont="1" applyBorder="1" applyAlignment="1">
      <alignment horizontal="right" vertical="top"/>
    </xf>
    <xf numFmtId="0" fontId="105" fillId="0" borderId="0" xfId="0" applyFont="1" applyAlignment="1">
      <alignment horizontal="right" vertical="top"/>
    </xf>
    <xf numFmtId="0" fontId="105" fillId="0" borderId="0" xfId="0" applyFont="1" applyAlignment="1">
      <alignment horizontal="right"/>
    </xf>
    <xf numFmtId="0" fontId="105" fillId="0" borderId="0" xfId="0" applyFont="1"/>
    <xf numFmtId="0" fontId="259" fillId="0" borderId="75" xfId="0" applyFont="1" applyBorder="1" applyAlignment="1">
      <alignment horizontal="right" vertical="top" wrapText="1"/>
    </xf>
    <xf numFmtId="0" fontId="252" fillId="0" borderId="4" xfId="0" applyFont="1" applyBorder="1"/>
    <xf numFmtId="49" fontId="252" fillId="0" borderId="0" xfId="0" applyNumberFormat="1" applyFont="1" applyAlignment="1">
      <alignment horizontal="center" vertical="top" wrapText="1"/>
    </xf>
    <xf numFmtId="4" fontId="252" fillId="0" borderId="0" xfId="0" applyNumberFormat="1" applyFont="1" applyAlignment="1">
      <alignment horizontal="right" vertical="top" wrapText="1"/>
    </xf>
    <xf numFmtId="2" fontId="252" fillId="0" borderId="0" xfId="0" applyNumberFormat="1" applyFont="1" applyAlignment="1">
      <alignment horizontal="center" vertical="top" wrapText="1"/>
    </xf>
    <xf numFmtId="2" fontId="252" fillId="0" borderId="0" xfId="0" applyNumberFormat="1" applyFont="1" applyAlignment="1">
      <alignment horizontal="right" vertical="top" wrapText="1"/>
    </xf>
    <xf numFmtId="4" fontId="252" fillId="0" borderId="17" xfId="0" applyNumberFormat="1" applyFont="1" applyBorder="1" applyAlignment="1">
      <alignment horizontal="right" vertical="top" wrapText="1"/>
    </xf>
    <xf numFmtId="2" fontId="252" fillId="0" borderId="17" xfId="0" applyNumberFormat="1" applyFont="1" applyBorder="1" applyAlignment="1">
      <alignment horizontal="right" vertical="top" wrapText="1"/>
    </xf>
    <xf numFmtId="49" fontId="252" fillId="0" borderId="4" xfId="0" applyNumberFormat="1" applyFont="1" applyBorder="1" applyAlignment="1">
      <alignment horizontal="right" vertical="top" wrapText="1"/>
    </xf>
    <xf numFmtId="1" fontId="252" fillId="0" borderId="0" xfId="0" applyNumberFormat="1" applyFont="1" applyAlignment="1">
      <alignment horizontal="center" vertical="top" wrapText="1"/>
    </xf>
    <xf numFmtId="185" fontId="252" fillId="0" borderId="0" xfId="0" applyNumberFormat="1" applyFont="1" applyAlignment="1">
      <alignment horizontal="center" vertical="top" wrapText="1"/>
    </xf>
    <xf numFmtId="0" fontId="252" fillId="0" borderId="0" xfId="0" applyFont="1" applyAlignment="1">
      <alignment horizontal="right" vertical="top" wrapText="1"/>
    </xf>
    <xf numFmtId="0" fontId="252" fillId="0" borderId="17" xfId="0" applyFont="1" applyBorder="1" applyAlignment="1">
      <alignment horizontal="right" vertical="top" wrapText="1"/>
    </xf>
    <xf numFmtId="49" fontId="252" fillId="0" borderId="71" xfId="0" applyNumberFormat="1" applyFont="1" applyBorder="1" applyAlignment="1">
      <alignment horizontal="center" vertical="top" wrapText="1"/>
    </xf>
    <xf numFmtId="4" fontId="252" fillId="0" borderId="71" xfId="0" applyNumberFormat="1" applyFont="1" applyBorder="1" applyAlignment="1">
      <alignment horizontal="right" vertical="top" wrapText="1"/>
    </xf>
    <xf numFmtId="2" fontId="252" fillId="0" borderId="71" xfId="0" applyNumberFormat="1" applyFont="1" applyBorder="1" applyAlignment="1">
      <alignment horizontal="right" vertical="top" wrapText="1"/>
    </xf>
    <xf numFmtId="0" fontId="252" fillId="0" borderId="75" xfId="0" applyFont="1" applyBorder="1" applyAlignment="1">
      <alignment horizontal="right" vertical="top" wrapText="1"/>
    </xf>
    <xf numFmtId="186" fontId="252" fillId="0" borderId="0" xfId="0" applyNumberFormat="1" applyFont="1" applyAlignment="1">
      <alignment horizontal="center" vertical="top" wrapText="1"/>
    </xf>
    <xf numFmtId="184" fontId="252" fillId="0" borderId="0" xfId="0" applyNumberFormat="1" applyFont="1" applyAlignment="1">
      <alignment horizontal="center" vertical="top" wrapText="1"/>
    </xf>
    <xf numFmtId="190" fontId="252" fillId="0" borderId="0" xfId="0" applyNumberFormat="1" applyFont="1" applyAlignment="1">
      <alignment horizontal="center" vertical="top" wrapText="1"/>
    </xf>
    <xf numFmtId="1" fontId="259" fillId="0" borderId="71" xfId="0" applyNumberFormat="1" applyFont="1" applyBorder="1" applyAlignment="1">
      <alignment horizontal="center" vertical="top" wrapText="1"/>
    </xf>
    <xf numFmtId="182" fontId="252" fillId="0" borderId="0" xfId="0" applyNumberFormat="1" applyFont="1" applyAlignment="1">
      <alignment horizontal="center" vertical="top" wrapText="1"/>
    </xf>
    <xf numFmtId="4" fontId="252" fillId="0" borderId="0" xfId="0" applyNumberFormat="1" applyFont="1" applyAlignment="1">
      <alignment horizontal="right" vertical="top"/>
    </xf>
    <xf numFmtId="0" fontId="259" fillId="0" borderId="17" xfId="0" applyFont="1" applyBorder="1" applyAlignment="1">
      <alignment horizontal="right" vertical="top"/>
    </xf>
    <xf numFmtId="0" fontId="252" fillId="0" borderId="0" xfId="0" applyFont="1"/>
    <xf numFmtId="0" fontId="191" fillId="0" borderId="68" xfId="338" applyFont="1" applyBorder="1" applyAlignment="1">
      <alignment vertical="center"/>
    </xf>
    <xf numFmtId="0" fontId="191" fillId="0" borderId="68" xfId="338" applyFont="1" applyBorder="1" applyAlignment="1">
      <alignment horizontal="left" vertical="top"/>
    </xf>
    <xf numFmtId="4" fontId="191" fillId="0" borderId="68" xfId="338" applyNumberFormat="1" applyFont="1" applyBorder="1" applyAlignment="1">
      <alignment vertical="center"/>
    </xf>
    <xf numFmtId="0" fontId="191" fillId="0" borderId="68" xfId="338" quotePrefix="1" applyFont="1" applyBorder="1" applyAlignment="1">
      <alignment horizontal="left" vertical="center"/>
    </xf>
    <xf numFmtId="0" fontId="191" fillId="0" borderId="68" xfId="338" applyFont="1" applyBorder="1" applyAlignment="1">
      <alignment horizontal="left" vertical="center"/>
    </xf>
    <xf numFmtId="4" fontId="191" fillId="0" borderId="68" xfId="338" applyNumberFormat="1" applyFont="1" applyBorder="1" applyAlignment="1">
      <alignment horizontal="left" vertical="center"/>
    </xf>
    <xf numFmtId="49" fontId="191" fillId="0" borderId="68" xfId="338" quotePrefix="1" applyNumberFormat="1" applyFont="1" applyBorder="1" applyAlignment="1">
      <alignment horizontal="left" vertical="center" wrapText="1"/>
    </xf>
    <xf numFmtId="4" fontId="249" fillId="0" borderId="68" xfId="316" applyNumberFormat="1" applyFont="1" applyBorder="1" applyAlignment="1">
      <alignment horizontal="left" vertical="center" wrapText="1"/>
    </xf>
    <xf numFmtId="4" fontId="249" fillId="0" borderId="68" xfId="392" applyNumberFormat="1" applyFont="1" applyFill="1" applyBorder="1" applyAlignment="1">
      <alignment horizontal="left" vertical="center" wrapText="1"/>
    </xf>
    <xf numFmtId="4" fontId="191" fillId="0" borderId="68" xfId="392" applyNumberFormat="1" applyFont="1" applyFill="1" applyBorder="1" applyAlignment="1">
      <alignment horizontal="left" vertical="center" wrapText="1"/>
    </xf>
    <xf numFmtId="0" fontId="191" fillId="0" borderId="68" xfId="338" quotePrefix="1" applyFont="1" applyBorder="1" applyAlignment="1">
      <alignment vertical="center" wrapText="1"/>
    </xf>
    <xf numFmtId="181" fontId="191" fillId="0" borderId="68" xfId="393" applyFont="1" applyFill="1" applyBorder="1" applyAlignment="1">
      <alignment horizontal="left" vertical="center"/>
    </xf>
    <xf numFmtId="194" fontId="191" fillId="0" borderId="68" xfId="393" applyNumberFormat="1" applyFont="1" applyFill="1" applyBorder="1" applyAlignment="1">
      <alignment horizontal="left"/>
    </xf>
    <xf numFmtId="181" fontId="191" fillId="0" borderId="68" xfId="393" applyFont="1" applyFill="1" applyBorder="1" applyAlignment="1">
      <alignment horizontal="left" vertical="top" wrapText="1"/>
    </xf>
    <xf numFmtId="0" fontId="191" fillId="0" borderId="68" xfId="316" applyFont="1" applyBorder="1" applyAlignment="1">
      <alignment horizontal="left" vertical="center" wrapText="1"/>
    </xf>
    <xf numFmtId="49" fontId="191" fillId="0" borderId="68" xfId="393" applyNumberFormat="1" applyFont="1" applyFill="1" applyBorder="1" applyAlignment="1">
      <alignment horizontal="left" vertical="center" wrapText="1"/>
    </xf>
    <xf numFmtId="0" fontId="191" fillId="0" borderId="68" xfId="393" applyNumberFormat="1" applyFont="1" applyFill="1" applyBorder="1" applyAlignment="1">
      <alignment horizontal="left" vertical="center"/>
    </xf>
    <xf numFmtId="2" fontId="191" fillId="0" borderId="68" xfId="338" applyNumberFormat="1" applyFont="1" applyBorder="1" applyAlignment="1">
      <alignment vertical="center"/>
    </xf>
    <xf numFmtId="0" fontId="100" fillId="27" borderId="0" xfId="1" applyFont="1" applyFill="1" applyAlignment="1">
      <alignment horizontal="center" vertical="center" wrapText="1"/>
    </xf>
    <xf numFmtId="0" fontId="198" fillId="0" borderId="0" xfId="1" applyFont="1" applyAlignment="1">
      <alignment horizontal="center" vertical="center" wrapText="1"/>
    </xf>
    <xf numFmtId="0" fontId="194" fillId="27" borderId="0" xfId="0" applyFont="1" applyFill="1" applyAlignment="1">
      <alignment horizontal="left" vertical="center" wrapText="1"/>
    </xf>
    <xf numFmtId="0" fontId="195" fillId="0" borderId="49" xfId="0" applyFont="1" applyBorder="1" applyAlignment="1">
      <alignment horizontal="center" vertical="center" wrapText="1"/>
    </xf>
    <xf numFmtId="0" fontId="195" fillId="0" borderId="48" xfId="0" applyFont="1" applyBorder="1" applyAlignment="1">
      <alignment horizontal="center" vertical="center" wrapText="1"/>
    </xf>
    <xf numFmtId="0" fontId="203" fillId="0" borderId="0" xfId="1" applyFont="1" applyAlignment="1">
      <alignment horizontal="justify" vertical="center"/>
    </xf>
    <xf numFmtId="0" fontId="195" fillId="0" borderId="3" xfId="0" applyFont="1" applyBorder="1" applyAlignment="1">
      <alignment horizontal="center" vertical="center" wrapText="1"/>
    </xf>
    <xf numFmtId="0" fontId="184" fillId="0" borderId="0" xfId="1" applyFont="1" applyAlignment="1">
      <alignment horizontal="right" vertical="center" wrapText="1"/>
    </xf>
    <xf numFmtId="0" fontId="183" fillId="0" borderId="0" xfId="1" applyFont="1" applyAlignment="1">
      <alignment horizontal="right" vertical="center" wrapText="1"/>
    </xf>
    <xf numFmtId="0" fontId="193" fillId="0" borderId="0" xfId="1" applyFont="1" applyAlignment="1">
      <alignment horizontal="center" vertical="center" wrapText="1"/>
    </xf>
    <xf numFmtId="0" fontId="183" fillId="0" borderId="0" xfId="1" applyFont="1" applyAlignment="1">
      <alignment horizontal="center" vertical="center" wrapText="1"/>
    </xf>
    <xf numFmtId="0" fontId="198" fillId="0" borderId="0" xfId="330" applyFont="1" applyAlignment="1">
      <alignment horizontal="center" vertical="center" wrapText="1"/>
    </xf>
    <xf numFmtId="3" fontId="198" fillId="0" borderId="0" xfId="1" applyNumberFormat="1" applyFont="1" applyAlignment="1">
      <alignment horizontal="center" vertical="center" wrapText="1"/>
    </xf>
    <xf numFmtId="0" fontId="195" fillId="0" borderId="60" xfId="0" applyFont="1" applyBorder="1" applyAlignment="1">
      <alignment horizontal="center" vertical="center" wrapText="1"/>
    </xf>
    <xf numFmtId="0" fontId="195" fillId="0" borderId="61" xfId="0" applyFont="1" applyBorder="1" applyAlignment="1">
      <alignment horizontal="center" vertical="center" wrapText="1"/>
    </xf>
    <xf numFmtId="3" fontId="186" fillId="0" borderId="0" xfId="1" applyNumberFormat="1" applyFont="1" applyAlignment="1">
      <alignment horizontal="center" vertical="center" wrapText="1"/>
    </xf>
    <xf numFmtId="0" fontId="186" fillId="0" borderId="0" xfId="1" applyFont="1" applyAlignment="1">
      <alignment horizontal="center" vertical="center" wrapText="1"/>
    </xf>
    <xf numFmtId="3" fontId="193" fillId="0" borderId="0" xfId="1" applyNumberFormat="1" applyFont="1" applyAlignment="1">
      <alignment horizontal="center" vertical="center" wrapText="1"/>
    </xf>
    <xf numFmtId="0" fontId="201" fillId="0" borderId="53" xfId="630" applyFont="1" applyBorder="1" applyAlignment="1">
      <alignment horizontal="center" vertical="center" wrapText="1"/>
    </xf>
    <xf numFmtId="0" fontId="201" fillId="0" borderId="0" xfId="630" applyFont="1" applyAlignment="1">
      <alignment horizontal="left" vertical="top" wrapText="1"/>
    </xf>
    <xf numFmtId="0" fontId="0" fillId="0" borderId="0" xfId="0"/>
    <xf numFmtId="0" fontId="202" fillId="0" borderId="0" xfId="630" applyFont="1" applyAlignment="1">
      <alignment horizontal="center" vertical="center" wrapText="1"/>
    </xf>
    <xf numFmtId="0" fontId="201" fillId="0" borderId="0" xfId="630" applyFont="1" applyAlignment="1">
      <alignment horizontal="center" vertical="center" wrapText="1"/>
    </xf>
    <xf numFmtId="0" fontId="200" fillId="0" borderId="0" xfId="630" applyFont="1" applyAlignment="1">
      <alignment horizontal="center" vertical="center" wrapText="1"/>
    </xf>
    <xf numFmtId="3" fontId="241" fillId="27" borderId="0" xfId="630" applyNumberFormat="1" applyFont="1" applyFill="1" applyAlignment="1">
      <alignment horizontal="center" vertical="center" wrapText="1"/>
    </xf>
    <xf numFmtId="0" fontId="238" fillId="27" borderId="0" xfId="0" applyFont="1" applyFill="1" applyAlignment="1">
      <alignment horizontal="center" vertical="center"/>
    </xf>
    <xf numFmtId="0" fontId="199" fillId="0" borderId="0" xfId="630" applyAlignment="1">
      <alignment horizontal="right" vertical="center" wrapText="1"/>
    </xf>
    <xf numFmtId="0" fontId="241" fillId="0" borderId="0" xfId="630" applyFont="1" applyAlignment="1">
      <alignment horizontal="center" vertical="center" wrapText="1"/>
    </xf>
    <xf numFmtId="0" fontId="238" fillId="0" borderId="0" xfId="0" applyFont="1" applyAlignment="1">
      <alignment horizontal="center" vertical="center"/>
    </xf>
    <xf numFmtId="0" fontId="191" fillId="0" borderId="0" xfId="338" applyFont="1" applyAlignment="1">
      <alignment horizontal="left" vertical="center" wrapText="1"/>
    </xf>
    <xf numFmtId="49" fontId="177" fillId="0" borderId="0" xfId="316" applyNumberFormat="1" applyFont="1" applyAlignment="1">
      <alignment horizontal="center" vertical="center"/>
    </xf>
    <xf numFmtId="0" fontId="181" fillId="0" borderId="0" xfId="0" applyFont="1" applyAlignment="1">
      <alignment horizontal="center" vertical="center"/>
    </xf>
    <xf numFmtId="0" fontId="181" fillId="0" borderId="0" xfId="316" applyFont="1" applyAlignment="1">
      <alignment horizontal="left" vertical="center"/>
    </xf>
    <xf numFmtId="0" fontId="101" fillId="0" borderId="0" xfId="316" applyFont="1" applyAlignment="1">
      <alignment horizontal="center" vertical="center"/>
    </xf>
    <xf numFmtId="0" fontId="245" fillId="0" borderId="0" xfId="0" applyFont="1" applyAlignment="1">
      <alignment horizontal="center" vertical="center" wrapText="1"/>
    </xf>
    <xf numFmtId="0" fontId="245" fillId="0" borderId="0" xfId="0" quotePrefix="1" applyFont="1" applyAlignment="1">
      <alignment horizontal="center" vertical="center" wrapText="1"/>
    </xf>
    <xf numFmtId="0" fontId="246" fillId="0" borderId="0" xfId="0" applyFont="1" applyAlignment="1">
      <alignment horizontal="center" vertical="center"/>
    </xf>
    <xf numFmtId="0" fontId="191" fillId="0" borderId="0" xfId="338" applyFont="1" applyAlignment="1">
      <alignment horizontal="center" vertical="center" wrapText="1"/>
    </xf>
    <xf numFmtId="0" fontId="191" fillId="0" borderId="0" xfId="658" quotePrefix="1" applyFont="1" applyAlignment="1">
      <alignment horizontal="left" vertical="center" wrapText="1"/>
    </xf>
    <xf numFmtId="0" fontId="191" fillId="0" borderId="68" xfId="338" applyFont="1" applyBorder="1" applyAlignment="1">
      <alignment horizontal="center" vertical="center" wrapText="1"/>
    </xf>
    <xf numFmtId="49" fontId="191" fillId="0" borderId="68" xfId="338" applyNumberFormat="1" applyFont="1" applyBorder="1" applyAlignment="1">
      <alignment horizontal="center" vertical="center" wrapText="1"/>
    </xf>
    <xf numFmtId="0" fontId="191" fillId="0" borderId="68" xfId="338" quotePrefix="1" applyFont="1" applyBorder="1" applyAlignment="1">
      <alignment horizontal="center" vertical="center" wrapText="1"/>
    </xf>
    <xf numFmtId="0" fontId="191" fillId="0" borderId="68" xfId="338" quotePrefix="1" applyFont="1" applyBorder="1" applyAlignment="1">
      <alignment horizontal="center" vertical="center"/>
    </xf>
    <xf numFmtId="0" fontId="191" fillId="0" borderId="68" xfId="338" applyFont="1" applyBorder="1" applyAlignment="1">
      <alignment horizontal="center" vertical="center"/>
    </xf>
    <xf numFmtId="0" fontId="176" fillId="0" borderId="0" xfId="4" applyFont="1" applyAlignment="1">
      <alignment horizontal="center" vertical="center"/>
    </xf>
    <xf numFmtId="3" fontId="215" fillId="0" borderId="0" xfId="318" applyNumberFormat="1" applyFont="1" applyAlignment="1">
      <alignment horizontal="center" vertical="center" wrapText="1"/>
    </xf>
    <xf numFmtId="0" fontId="101" fillId="27" borderId="0" xfId="647" applyFont="1" applyFill="1" applyAlignment="1">
      <alignment horizontal="center"/>
    </xf>
    <xf numFmtId="0" fontId="173" fillId="27" borderId="0" xfId="647" applyFont="1" applyFill="1" applyAlignment="1">
      <alignment horizontal="center"/>
    </xf>
    <xf numFmtId="0" fontId="183" fillId="27" borderId="0" xfId="326" applyFont="1" applyFill="1" applyAlignment="1">
      <alignment horizontal="center" wrapText="1"/>
    </xf>
    <xf numFmtId="0" fontId="176" fillId="27" borderId="0" xfId="318" applyFont="1" applyFill="1" applyAlignment="1">
      <alignment horizontal="center"/>
    </xf>
    <xf numFmtId="3" fontId="101" fillId="27" borderId="0" xfId="318" applyNumberFormat="1" applyFont="1" applyFill="1" applyAlignment="1">
      <alignment horizontal="center" vertical="center" wrapText="1"/>
    </xf>
    <xf numFmtId="0" fontId="180" fillId="0" borderId="0" xfId="318" applyFont="1" applyAlignment="1">
      <alignment horizontal="center" vertical="center" wrapText="1"/>
    </xf>
    <xf numFmtId="0" fontId="206" fillId="27" borderId="20" xfId="0" applyFont="1" applyFill="1" applyBorder="1" applyAlignment="1">
      <alignment horizontal="center" wrapText="1"/>
    </xf>
    <xf numFmtId="0" fontId="166" fillId="0" borderId="0" xfId="531" applyFont="1" applyAlignment="1">
      <alignment horizontal="right" wrapText="1"/>
    </xf>
    <xf numFmtId="0" fontId="175" fillId="0" borderId="0" xfId="531" applyFont="1" applyAlignment="1">
      <alignment horizontal="center" vertical="center"/>
    </xf>
    <xf numFmtId="165" fontId="175" fillId="0" borderId="0" xfId="255" applyFont="1" applyFill="1" applyAlignment="1">
      <alignment horizontal="center" vertical="center"/>
    </xf>
    <xf numFmtId="0" fontId="177" fillId="0" borderId="0" xfId="318" applyFont="1" applyAlignment="1">
      <alignment horizontal="center"/>
    </xf>
    <xf numFmtId="0" fontId="178" fillId="0" borderId="0" xfId="318" applyFont="1" applyAlignment="1">
      <alignment horizontal="center"/>
    </xf>
    <xf numFmtId="0" fontId="176" fillId="0" borderId="0" xfId="0" applyFont="1" applyAlignment="1">
      <alignment horizontal="center" vertical="center" wrapText="1"/>
    </xf>
    <xf numFmtId="0" fontId="103" fillId="0" borderId="0" xfId="531" applyFont="1" applyAlignment="1">
      <alignment horizontal="center" vertical="top"/>
    </xf>
    <xf numFmtId="0" fontId="107" fillId="0" borderId="0" xfId="531" applyFont="1" applyAlignment="1">
      <alignment horizontal="center"/>
    </xf>
    <xf numFmtId="0" fontId="181" fillId="0" borderId="69" xfId="636" applyFont="1" applyBorder="1" applyAlignment="1">
      <alignment horizontal="left" wrapText="1"/>
    </xf>
    <xf numFmtId="0" fontId="181" fillId="0" borderId="70" xfId="636" applyFont="1" applyBorder="1" applyAlignment="1">
      <alignment horizontal="left" wrapText="1"/>
    </xf>
    <xf numFmtId="0" fontId="0" fillId="0" borderId="72" xfId="0" applyBorder="1"/>
    <xf numFmtId="0" fontId="181" fillId="0" borderId="72" xfId="636" applyFont="1" applyBorder="1" applyAlignment="1">
      <alignment horizontal="left" wrapText="1"/>
    </xf>
    <xf numFmtId="0" fontId="123" fillId="0" borderId="19" xfId="531" applyFont="1" applyBorder="1" applyAlignment="1">
      <alignment horizontal="left"/>
    </xf>
    <xf numFmtId="0" fontId="0" fillId="0" borderId="20" xfId="0" applyBorder="1"/>
    <xf numFmtId="0" fontId="0" fillId="0" borderId="54" xfId="0" applyBorder="1"/>
    <xf numFmtId="0" fontId="123" fillId="0" borderId="74" xfId="531" applyFont="1" applyBorder="1" applyAlignment="1">
      <alignment horizontal="left" wrapText="1"/>
    </xf>
    <xf numFmtId="0" fontId="0" fillId="0" borderId="71" xfId="0" applyBorder="1" applyAlignment="1">
      <alignment wrapText="1"/>
    </xf>
    <xf numFmtId="0" fontId="0" fillId="0" borderId="75" xfId="0" applyBorder="1" applyAlignment="1">
      <alignment wrapText="1"/>
    </xf>
    <xf numFmtId="0" fontId="177" fillId="0" borderId="68" xfId="531" applyFont="1" applyBorder="1" applyAlignment="1">
      <alignment horizontal="center" vertical="center" wrapText="1"/>
    </xf>
    <xf numFmtId="0" fontId="177" fillId="0" borderId="68" xfId="531" applyFont="1" applyBorder="1" applyAlignment="1">
      <alignment horizontal="center"/>
    </xf>
    <xf numFmtId="0" fontId="0" fillId="0" borderId="68" xfId="0" applyBorder="1" applyAlignment="1">
      <alignment horizontal="center"/>
    </xf>
    <xf numFmtId="49" fontId="180" fillId="0" borderId="69" xfId="531" applyNumberFormat="1" applyFont="1" applyBorder="1" applyAlignment="1">
      <alignment horizontal="center"/>
    </xf>
    <xf numFmtId="49" fontId="180" fillId="0" borderId="70" xfId="531" applyNumberFormat="1" applyFont="1" applyBorder="1" applyAlignment="1">
      <alignment horizontal="center"/>
    </xf>
    <xf numFmtId="49" fontId="180" fillId="0" borderId="71" xfId="531" applyNumberFormat="1" applyFont="1" applyBorder="1" applyAlignment="1">
      <alignment horizontal="center"/>
    </xf>
    <xf numFmtId="49" fontId="180" fillId="0" borderId="72" xfId="531" applyNumberFormat="1" applyFont="1" applyBorder="1" applyAlignment="1">
      <alignment horizontal="center"/>
    </xf>
    <xf numFmtId="0" fontId="123" fillId="0" borderId="69" xfId="531" applyFont="1" applyBorder="1" applyAlignment="1">
      <alignment horizontal="left" wrapText="1"/>
    </xf>
    <xf numFmtId="0" fontId="0" fillId="0" borderId="70" xfId="0" applyBorder="1" applyAlignment="1">
      <alignment wrapText="1"/>
    </xf>
    <xf numFmtId="0" fontId="0" fillId="0" borderId="72" xfId="0" applyBorder="1" applyAlignment="1">
      <alignment wrapText="1"/>
    </xf>
    <xf numFmtId="0" fontId="0" fillId="0" borderId="70" xfId="0" applyBorder="1"/>
    <xf numFmtId="0" fontId="123" fillId="0" borderId="19" xfId="531" applyFont="1" applyBorder="1" applyAlignment="1">
      <alignment horizontal="left" wrapText="1"/>
    </xf>
    <xf numFmtId="0" fontId="180" fillId="0" borderId="69" xfId="0" applyFont="1" applyBorder="1" applyAlignment="1">
      <alignment wrapText="1"/>
    </xf>
    <xf numFmtId="0" fontId="180" fillId="0" borderId="72" xfId="0" applyFont="1" applyBorder="1" applyAlignment="1">
      <alignment wrapText="1"/>
    </xf>
    <xf numFmtId="0" fontId="101" fillId="27" borderId="0" xfId="0" applyFont="1" applyFill="1" applyAlignment="1">
      <alignment horizontal="center" wrapText="1"/>
    </xf>
    <xf numFmtId="0" fontId="101" fillId="27" borderId="0" xfId="0" applyFont="1" applyFill="1" applyAlignment="1">
      <alignment horizontal="center"/>
    </xf>
    <xf numFmtId="0" fontId="176" fillId="27" borderId="0" xfId="0" applyFont="1" applyFill="1" applyAlignment="1">
      <alignment horizontal="center" vertical="center"/>
    </xf>
    <xf numFmtId="0" fontId="180" fillId="27" borderId="0" xfId="0" applyFont="1" applyFill="1" applyAlignment="1">
      <alignment horizontal="center" vertical="center" wrapText="1"/>
    </xf>
    <xf numFmtId="0" fontId="101" fillId="0" borderId="69" xfId="0" applyFont="1" applyBorder="1" applyAlignment="1">
      <alignment horizontal="left" wrapText="1"/>
    </xf>
    <xf numFmtId="0" fontId="101" fillId="0" borderId="70" xfId="0" applyFont="1" applyBorder="1" applyAlignment="1">
      <alignment horizontal="left" wrapText="1"/>
    </xf>
    <xf numFmtId="0" fontId="101" fillId="0" borderId="72" xfId="0" applyFont="1" applyBorder="1" applyAlignment="1">
      <alignment horizontal="left" wrapText="1"/>
    </xf>
    <xf numFmtId="0" fontId="176" fillId="27" borderId="69" xfId="531" applyFont="1" applyFill="1" applyBorder="1" applyAlignment="1">
      <alignment horizontal="left"/>
    </xf>
    <xf numFmtId="0" fontId="176" fillId="27" borderId="74" xfId="531" applyFont="1" applyFill="1" applyBorder="1" applyAlignment="1">
      <alignment horizontal="left"/>
    </xf>
    <xf numFmtId="0" fontId="0" fillId="0" borderId="71" xfId="0" applyBorder="1"/>
    <xf numFmtId="0" fontId="0" fillId="0" borderId="75" xfId="0" applyBorder="1"/>
    <xf numFmtId="0" fontId="176" fillId="0" borderId="4" xfId="531" applyFont="1" applyBorder="1" applyAlignment="1">
      <alignment horizontal="left"/>
    </xf>
    <xf numFmtId="0" fontId="0" fillId="0" borderId="17" xfId="0" applyBorder="1"/>
    <xf numFmtId="165" fontId="180" fillId="27" borderId="0" xfId="254" applyFont="1" applyFill="1" applyAlignment="1">
      <alignment horizontal="center" wrapText="1"/>
    </xf>
    <xf numFmtId="165" fontId="176" fillId="0" borderId="0" xfId="254" applyFont="1" applyFill="1" applyAlignment="1">
      <alignment horizontal="center" vertical="center" wrapText="1"/>
    </xf>
    <xf numFmtId="0" fontId="176" fillId="27" borderId="0" xfId="643" applyFont="1" applyFill="1" applyAlignment="1">
      <alignment horizontal="left" vertical="center"/>
    </xf>
    <xf numFmtId="49" fontId="176" fillId="0" borderId="69" xfId="643" applyNumberFormat="1" applyFont="1" applyBorder="1" applyAlignment="1">
      <alignment horizontal="center"/>
    </xf>
    <xf numFmtId="49" fontId="176" fillId="0" borderId="70" xfId="643" applyNumberFormat="1" applyFont="1" applyBorder="1" applyAlignment="1">
      <alignment horizontal="center"/>
    </xf>
    <xf numFmtId="49" fontId="176" fillId="0" borderId="71" xfId="643" applyNumberFormat="1" applyFont="1" applyBorder="1" applyAlignment="1">
      <alignment horizontal="center"/>
    </xf>
    <xf numFmtId="49" fontId="176" fillId="0" borderId="72" xfId="643" applyNumberFormat="1" applyFont="1" applyBorder="1" applyAlignment="1">
      <alignment horizontal="center"/>
    </xf>
    <xf numFmtId="0" fontId="177" fillId="0" borderId="69" xfId="531" applyFont="1" applyBorder="1" applyAlignment="1">
      <alignment horizontal="center" vertical="center" wrapText="1"/>
    </xf>
    <xf numFmtId="0" fontId="177" fillId="0" borderId="70" xfId="531" applyFont="1" applyBorder="1" applyAlignment="1">
      <alignment horizontal="center" vertical="center" wrapText="1"/>
    </xf>
    <xf numFmtId="0" fontId="177" fillId="0" borderId="72" xfId="531" applyFont="1" applyBorder="1" applyAlignment="1">
      <alignment horizontal="center" vertical="center" wrapText="1"/>
    </xf>
    <xf numFmtId="0" fontId="177" fillId="0" borderId="69" xfId="643" applyFont="1" applyBorder="1" applyAlignment="1">
      <alignment horizontal="center"/>
    </xf>
    <xf numFmtId="0" fontId="0" fillId="0" borderId="70" xfId="0" applyBorder="1" applyAlignment="1">
      <alignment horizontal="center"/>
    </xf>
    <xf numFmtId="0" fontId="0" fillId="0" borderId="72" xfId="0" applyBorder="1" applyAlignment="1">
      <alignment horizontal="center"/>
    </xf>
    <xf numFmtId="0" fontId="123" fillId="27" borderId="69" xfId="643" applyFont="1" applyFill="1" applyBorder="1" applyAlignment="1">
      <alignment horizontal="left"/>
    </xf>
    <xf numFmtId="0" fontId="123" fillId="27" borderId="69" xfId="643" applyFont="1" applyFill="1" applyBorder="1" applyAlignment="1">
      <alignment horizontal="left" wrapText="1"/>
    </xf>
    <xf numFmtId="0" fontId="176" fillId="0" borderId="19" xfId="531" applyFont="1" applyBorder="1" applyAlignment="1">
      <alignment horizontal="left"/>
    </xf>
    <xf numFmtId="0" fontId="176" fillId="0" borderId="69" xfId="531" applyFont="1" applyBorder="1" applyAlignment="1">
      <alignment horizontal="left" wrapText="1"/>
    </xf>
    <xf numFmtId="0" fontId="176" fillId="0" borderId="69" xfId="531" applyFont="1" applyBorder="1" applyAlignment="1">
      <alignment horizontal="left" vertical="top" wrapText="1"/>
    </xf>
    <xf numFmtId="0" fontId="175" fillId="27" borderId="0" xfId="643" applyFont="1" applyFill="1" applyAlignment="1">
      <alignment horizontal="center" vertical="center"/>
    </xf>
    <xf numFmtId="165" fontId="175" fillId="27" borderId="0" xfId="254" applyFont="1" applyFill="1" applyAlignment="1">
      <alignment horizontal="center" vertical="center"/>
    </xf>
    <xf numFmtId="0" fontId="177" fillId="27" borderId="0" xfId="624" applyFont="1" applyFill="1" applyAlignment="1">
      <alignment horizontal="center"/>
    </xf>
    <xf numFmtId="0" fontId="178" fillId="27" borderId="0" xfId="624" applyFont="1" applyFill="1" applyAlignment="1">
      <alignment horizontal="center"/>
    </xf>
    <xf numFmtId="0" fontId="180" fillId="27" borderId="0" xfId="624" applyFont="1" applyFill="1" applyAlignment="1">
      <alignment horizontal="center" vertical="center" wrapText="1"/>
    </xf>
    <xf numFmtId="0" fontId="176" fillId="27" borderId="19" xfId="531" applyFont="1" applyFill="1" applyBorder="1" applyAlignment="1">
      <alignment horizontal="left"/>
    </xf>
    <xf numFmtId="0" fontId="175" fillId="27" borderId="0" xfId="631" applyFont="1" applyFill="1" applyAlignment="1">
      <alignment horizontal="center" vertical="center"/>
    </xf>
    <xf numFmtId="0" fontId="177" fillId="27" borderId="0" xfId="632" applyFont="1" applyFill="1" applyAlignment="1">
      <alignment horizontal="center" vertical="top"/>
    </xf>
    <xf numFmtId="0" fontId="178" fillId="27" borderId="0" xfId="632" applyFont="1" applyFill="1" applyAlignment="1">
      <alignment horizontal="center" vertical="top"/>
    </xf>
    <xf numFmtId="0" fontId="180" fillId="27" borderId="0" xfId="632" applyFont="1" applyFill="1" applyAlignment="1">
      <alignment horizontal="center" vertical="center" wrapText="1"/>
    </xf>
    <xf numFmtId="0" fontId="181" fillId="0" borderId="69" xfId="631" applyFont="1" applyBorder="1" applyAlignment="1">
      <alignment horizontal="left" vertical="center"/>
    </xf>
    <xf numFmtId="0" fontId="181" fillId="0" borderId="70" xfId="631" applyFont="1" applyBorder="1" applyAlignment="1">
      <alignment horizontal="left" vertical="center"/>
    </xf>
    <xf numFmtId="0" fontId="181" fillId="0" borderId="72" xfId="631" applyFont="1" applyBorder="1" applyAlignment="1">
      <alignment horizontal="left" vertical="center"/>
    </xf>
    <xf numFmtId="0" fontId="176" fillId="0" borderId="0" xfId="0" applyFont="1" applyAlignment="1">
      <alignment horizontal="left" vertical="top" wrapText="1"/>
    </xf>
    <xf numFmtId="0" fontId="177" fillId="0" borderId="68" xfId="631" applyFont="1" applyBorder="1" applyAlignment="1">
      <alignment horizontal="center" vertical="center" wrapText="1"/>
    </xf>
    <xf numFmtId="0" fontId="177" fillId="0" borderId="69" xfId="631" applyFont="1" applyBorder="1" applyAlignment="1">
      <alignment horizontal="center"/>
    </xf>
    <xf numFmtId="49" fontId="181" fillId="27" borderId="69" xfId="631" applyNumberFormat="1" applyFont="1" applyFill="1" applyBorder="1" applyAlignment="1">
      <alignment horizontal="center" vertical="center"/>
    </xf>
    <xf numFmtId="49" fontId="181" fillId="27" borderId="70" xfId="631" applyNumberFormat="1" applyFont="1" applyFill="1" applyBorder="1" applyAlignment="1">
      <alignment horizontal="center" vertical="center"/>
    </xf>
    <xf numFmtId="49" fontId="181" fillId="27" borderId="71" xfId="631" applyNumberFormat="1" applyFont="1" applyFill="1" applyBorder="1" applyAlignment="1">
      <alignment horizontal="center" vertical="center"/>
    </xf>
    <xf numFmtId="49" fontId="181" fillId="27" borderId="72" xfId="631" applyNumberFormat="1" applyFont="1" applyFill="1" applyBorder="1" applyAlignment="1">
      <alignment horizontal="center" vertical="center"/>
    </xf>
    <xf numFmtId="0" fontId="182" fillId="0" borderId="69" xfId="633" applyFont="1" applyBorder="1" applyAlignment="1">
      <alignment horizontal="left" vertical="center" wrapText="1"/>
    </xf>
    <xf numFmtId="0" fontId="0" fillId="0" borderId="70" xfId="0" applyBorder="1" applyAlignment="1">
      <alignment vertical="center" wrapText="1"/>
    </xf>
    <xf numFmtId="0" fontId="0" fillId="0" borderId="72" xfId="0" applyBorder="1" applyAlignment="1">
      <alignment vertical="center" wrapText="1"/>
    </xf>
    <xf numFmtId="0" fontId="174" fillId="0" borderId="0" xfId="640" applyFont="1" applyAlignment="1">
      <alignment horizontal="center"/>
    </xf>
    <xf numFmtId="0" fontId="187" fillId="27" borderId="0" xfId="0" applyFont="1" applyFill="1" applyAlignment="1">
      <alignment horizontal="center" vertical="center" wrapText="1"/>
    </xf>
    <xf numFmtId="0" fontId="186" fillId="27" borderId="44" xfId="0" applyFont="1" applyFill="1" applyBorder="1" applyAlignment="1">
      <alignment horizontal="center"/>
    </xf>
    <xf numFmtId="0" fontId="186" fillId="27" borderId="0" xfId="0" applyFont="1" applyFill="1" applyAlignment="1">
      <alignment horizontal="center"/>
    </xf>
    <xf numFmtId="0" fontId="184" fillId="27" borderId="44" xfId="0" applyFont="1" applyFill="1" applyBorder="1" applyAlignment="1">
      <alignment horizontal="left" vertical="center" wrapText="1"/>
    </xf>
    <xf numFmtId="0" fontId="184" fillId="27" borderId="0" xfId="0" applyFont="1" applyFill="1" applyAlignment="1">
      <alignment horizontal="left" vertical="center" wrapText="1"/>
    </xf>
    <xf numFmtId="0" fontId="184" fillId="27" borderId="45" xfId="0" applyFont="1" applyFill="1" applyBorder="1" applyAlignment="1">
      <alignment horizontal="left" vertical="center" wrapText="1"/>
    </xf>
    <xf numFmtId="0" fontId="188" fillId="27" borderId="44" xfId="0" applyFont="1" applyFill="1" applyBorder="1" applyAlignment="1">
      <alignment horizontal="left"/>
    </xf>
    <xf numFmtId="0" fontId="188" fillId="27" borderId="0" xfId="0" applyFont="1" applyFill="1" applyAlignment="1">
      <alignment horizontal="left"/>
    </xf>
    <xf numFmtId="0" fontId="187" fillId="27" borderId="0" xfId="0" applyFont="1" applyFill="1" applyAlignment="1">
      <alignment horizontal="center" vertical="center"/>
    </xf>
    <xf numFmtId="0" fontId="174" fillId="27" borderId="0" xfId="0" applyFont="1" applyFill="1" applyAlignment="1">
      <alignment horizontal="center" vertical="center"/>
    </xf>
    <xf numFmtId="0" fontId="212" fillId="27" borderId="0" xfId="0" applyFont="1" applyFill="1" applyAlignment="1">
      <alignment horizontal="center" vertical="center" wrapText="1"/>
    </xf>
    <xf numFmtId="0" fontId="174" fillId="0" borderId="36" xfId="640" applyFont="1" applyBorder="1" applyAlignment="1">
      <alignment horizontal="center" vertical="center" wrapText="1"/>
    </xf>
    <xf numFmtId="0" fontId="174" fillId="0" borderId="37" xfId="640" applyFont="1" applyBorder="1" applyAlignment="1">
      <alignment horizontal="center" vertical="center" wrapText="1"/>
    </xf>
    <xf numFmtId="0" fontId="174" fillId="0" borderId="38" xfId="640" applyFont="1" applyBorder="1" applyAlignment="1">
      <alignment horizontal="center" vertical="center" wrapText="1"/>
    </xf>
    <xf numFmtId="0" fontId="174" fillId="0" borderId="39" xfId="640" applyFont="1" applyBorder="1" applyAlignment="1">
      <alignment horizontal="center" vertical="center" wrapText="1"/>
    </xf>
    <xf numFmtId="0" fontId="174" fillId="0" borderId="22" xfId="640" applyFont="1" applyBorder="1" applyAlignment="1">
      <alignment horizontal="center" vertical="center" wrapText="1"/>
    </xf>
    <xf numFmtId="0" fontId="174" fillId="0" borderId="40" xfId="640" applyFont="1" applyBorder="1" applyAlignment="1">
      <alignment horizontal="center" vertical="center" wrapText="1"/>
    </xf>
    <xf numFmtId="0" fontId="174" fillId="0" borderId="36" xfId="0" applyFont="1" applyBorder="1" applyAlignment="1">
      <alignment horizontal="center" vertical="center" wrapText="1"/>
    </xf>
    <xf numFmtId="0" fontId="174" fillId="0" borderId="39" xfId="0" applyFont="1" applyBorder="1" applyAlignment="1">
      <alignment horizontal="center" vertical="center" wrapText="1"/>
    </xf>
    <xf numFmtId="0" fontId="183" fillId="0" borderId="77" xfId="0" applyFont="1" applyBorder="1" applyAlignment="1">
      <alignment horizontal="left" vertical="center" wrapText="1"/>
    </xf>
    <xf numFmtId="0" fontId="183" fillId="0" borderId="78" xfId="0" applyFont="1" applyBorder="1" applyAlignment="1">
      <alignment horizontal="left" vertical="center" wrapText="1"/>
    </xf>
    <xf numFmtId="0" fontId="183" fillId="0" borderId="79" xfId="0" applyFont="1" applyBorder="1" applyAlignment="1">
      <alignment horizontal="left" vertical="center" wrapText="1"/>
    </xf>
    <xf numFmtId="190" fontId="215" fillId="0" borderId="77" xfId="0" applyNumberFormat="1" applyFont="1" applyBorder="1" applyAlignment="1">
      <alignment horizontal="center" vertical="center" wrapText="1"/>
    </xf>
    <xf numFmtId="190" fontId="215" fillId="0" borderId="78" xfId="0" applyNumberFormat="1" applyFont="1" applyBorder="1" applyAlignment="1">
      <alignment horizontal="center" vertical="center" wrapText="1"/>
    </xf>
    <xf numFmtId="190" fontId="215" fillId="0" borderId="80" xfId="0" applyNumberFormat="1" applyFont="1" applyBorder="1" applyAlignment="1">
      <alignment horizontal="center" vertical="center" wrapText="1"/>
    </xf>
    <xf numFmtId="0" fontId="214" fillId="27" borderId="41" xfId="0" applyFont="1" applyFill="1" applyBorder="1" applyAlignment="1">
      <alignment horizontal="left" vertical="center" wrapText="1"/>
    </xf>
    <xf numFmtId="0" fontId="214" fillId="27" borderId="6" xfId="0" applyFont="1" applyFill="1" applyBorder="1" applyAlignment="1">
      <alignment horizontal="left" vertical="center" wrapText="1"/>
    </xf>
    <xf numFmtId="0" fontId="214" fillId="27" borderId="47" xfId="0" applyFont="1" applyFill="1" applyBorder="1" applyAlignment="1">
      <alignment horizontal="left" vertical="center" wrapText="1"/>
    </xf>
    <xf numFmtId="0" fontId="183" fillId="0" borderId="41" xfId="0" applyFont="1" applyBorder="1" applyAlignment="1">
      <alignment horizontal="left" vertical="center" wrapText="1"/>
    </xf>
    <xf numFmtId="0" fontId="183" fillId="0" borderId="6" xfId="0" applyFont="1" applyBorder="1" applyAlignment="1">
      <alignment horizontal="left" vertical="center" wrapText="1"/>
    </xf>
    <xf numFmtId="0" fontId="183" fillId="0" borderId="47" xfId="0" applyFont="1" applyBorder="1" applyAlignment="1">
      <alignment horizontal="left" vertical="center" wrapText="1"/>
    </xf>
    <xf numFmtId="0" fontId="214" fillId="0" borderId="41" xfId="0" applyFont="1" applyBorder="1" applyAlignment="1">
      <alignment horizontal="left" vertical="center" wrapText="1"/>
    </xf>
    <xf numFmtId="0" fontId="214" fillId="0" borderId="6" xfId="0" applyFont="1" applyBorder="1" applyAlignment="1">
      <alignment horizontal="left" vertical="center" wrapText="1"/>
    </xf>
    <xf numFmtId="0" fontId="214" fillId="0" borderId="47" xfId="0" applyFont="1" applyBorder="1" applyAlignment="1">
      <alignment horizontal="left" vertical="center" wrapText="1"/>
    </xf>
    <xf numFmtId="0" fontId="215" fillId="0" borderId="41" xfId="0" applyFont="1" applyBorder="1" applyAlignment="1">
      <alignment horizontal="center" vertical="center" wrapText="1"/>
    </xf>
    <xf numFmtId="0" fontId="215" fillId="0" borderId="6" xfId="0" applyFont="1" applyBorder="1" applyAlignment="1">
      <alignment horizontal="center" vertical="center" wrapText="1"/>
    </xf>
    <xf numFmtId="0" fontId="215" fillId="0" borderId="47" xfId="0" applyFont="1" applyBorder="1" applyAlignment="1">
      <alignment horizontal="center" vertical="center" wrapText="1"/>
    </xf>
    <xf numFmtId="0" fontId="187" fillId="27" borderId="0" xfId="0" applyFont="1" applyFill="1" applyAlignment="1">
      <alignment horizontal="center" wrapText="1"/>
    </xf>
    <xf numFmtId="0" fontId="174" fillId="27" borderId="42" xfId="0" applyFont="1" applyFill="1" applyBorder="1" applyAlignment="1">
      <alignment horizontal="center" vertical="center" wrapText="1"/>
    </xf>
    <xf numFmtId="0" fontId="174" fillId="27" borderId="43" xfId="0" applyFont="1" applyFill="1" applyBorder="1" applyAlignment="1">
      <alignment horizontal="center" vertical="center" wrapText="1"/>
    </xf>
    <xf numFmtId="0" fontId="174" fillId="27" borderId="46" xfId="0" applyFont="1" applyFill="1" applyBorder="1" applyAlignment="1">
      <alignment horizontal="center" vertical="center" wrapText="1"/>
    </xf>
    <xf numFmtId="0" fontId="184" fillId="0" borderId="36" xfId="0" applyFont="1" applyBorder="1" applyAlignment="1">
      <alignment horizontal="left" vertical="center" wrapText="1"/>
    </xf>
    <xf numFmtId="0" fontId="184" fillId="0" borderId="37" xfId="0" applyFont="1" applyBorder="1" applyAlignment="1">
      <alignment horizontal="left" vertical="center" wrapText="1"/>
    </xf>
    <xf numFmtId="0" fontId="184" fillId="0" borderId="38" xfId="0" applyFont="1" applyBorder="1" applyAlignment="1">
      <alignment horizontal="left" vertical="center" wrapText="1"/>
    </xf>
    <xf numFmtId="0" fontId="184" fillId="0" borderId="44" xfId="0" applyFont="1" applyBorder="1" applyAlignment="1">
      <alignment horizontal="left" vertical="center" wrapText="1"/>
    </xf>
    <xf numFmtId="0" fontId="184" fillId="0" borderId="0" xfId="0" applyFont="1" applyAlignment="1">
      <alignment horizontal="left" vertical="center" wrapText="1"/>
    </xf>
    <xf numFmtId="0" fontId="184" fillId="0" borderId="45" xfId="0" applyFont="1" applyBorder="1" applyAlignment="1">
      <alignment horizontal="left" vertical="center" wrapText="1"/>
    </xf>
    <xf numFmtId="0" fontId="184" fillId="27" borderId="36" xfId="0" applyFont="1" applyFill="1" applyBorder="1" applyAlignment="1">
      <alignment horizontal="left" vertical="center" wrapText="1"/>
    </xf>
    <xf numFmtId="0" fontId="184" fillId="27" borderId="37" xfId="0" applyFont="1" applyFill="1" applyBorder="1" applyAlignment="1">
      <alignment horizontal="left" vertical="center" wrapText="1"/>
    </xf>
    <xf numFmtId="0" fontId="100" fillId="27" borderId="36" xfId="0" applyFont="1" applyFill="1" applyBorder="1" applyAlignment="1">
      <alignment horizontal="center" vertical="center" wrapText="1"/>
    </xf>
    <xf numFmtId="0" fontId="100" fillId="27" borderId="37" xfId="0" applyFont="1" applyFill="1" applyBorder="1" applyAlignment="1">
      <alignment horizontal="center" vertical="center" wrapText="1"/>
    </xf>
    <xf numFmtId="0" fontId="100" fillId="27" borderId="38" xfId="0" applyFont="1" applyFill="1" applyBorder="1" applyAlignment="1">
      <alignment horizontal="center" vertical="center" wrapText="1"/>
    </xf>
    <xf numFmtId="0" fontId="100" fillId="27" borderId="44" xfId="0" applyFont="1" applyFill="1" applyBorder="1" applyAlignment="1">
      <alignment horizontal="center" vertical="center" wrapText="1"/>
    </xf>
    <xf numFmtId="0" fontId="100" fillId="27" borderId="0" xfId="0" applyFont="1" applyFill="1" applyAlignment="1">
      <alignment horizontal="center" vertical="center" wrapText="1"/>
    </xf>
    <xf numFmtId="0" fontId="100" fillId="27" borderId="45" xfId="0" applyFont="1" applyFill="1" applyBorder="1" applyAlignment="1">
      <alignment horizontal="center" vertical="center" wrapText="1"/>
    </xf>
    <xf numFmtId="0" fontId="100" fillId="27" borderId="39" xfId="0" applyFont="1" applyFill="1" applyBorder="1" applyAlignment="1">
      <alignment horizontal="center" vertical="center" wrapText="1"/>
    </xf>
    <xf numFmtId="0" fontId="100" fillId="27" borderId="22" xfId="0" applyFont="1" applyFill="1" applyBorder="1" applyAlignment="1">
      <alignment horizontal="center" vertical="center" wrapText="1"/>
    </xf>
    <xf numFmtId="0" fontId="100" fillId="27" borderId="40" xfId="0" applyFont="1" applyFill="1" applyBorder="1" applyAlignment="1">
      <alignment horizontal="center" vertical="center" wrapText="1"/>
    </xf>
    <xf numFmtId="4" fontId="100" fillId="27" borderId="36" xfId="0" applyNumberFormat="1" applyFont="1" applyFill="1" applyBorder="1" applyAlignment="1">
      <alignment horizontal="right" vertical="center" wrapText="1"/>
    </xf>
    <xf numFmtId="4" fontId="100" fillId="27" borderId="44" xfId="0" applyNumberFormat="1" applyFont="1" applyFill="1" applyBorder="1" applyAlignment="1">
      <alignment horizontal="right" vertical="center" wrapText="1"/>
    </xf>
    <xf numFmtId="4" fontId="100" fillId="27" borderId="39" xfId="0" applyNumberFormat="1" applyFont="1" applyFill="1" applyBorder="1" applyAlignment="1">
      <alignment horizontal="right" vertical="center" wrapText="1"/>
    </xf>
    <xf numFmtId="0" fontId="186" fillId="27" borderId="44" xfId="0" applyFont="1" applyFill="1" applyBorder="1" applyAlignment="1">
      <alignment horizontal="left" wrapText="1"/>
    </xf>
    <xf numFmtId="0" fontId="186" fillId="27" borderId="0" xfId="0" applyFont="1" applyFill="1" applyAlignment="1">
      <alignment horizontal="left" wrapText="1"/>
    </xf>
    <xf numFmtId="0" fontId="184" fillId="27" borderId="39" xfId="0" applyFont="1" applyFill="1" applyBorder="1" applyAlignment="1">
      <alignment horizontal="left" vertical="center" wrapText="1"/>
    </xf>
    <xf numFmtId="0" fontId="184" fillId="27" borderId="22" xfId="0" applyFont="1" applyFill="1" applyBorder="1" applyAlignment="1">
      <alignment horizontal="left" vertical="center" wrapText="1"/>
    </xf>
    <xf numFmtId="0" fontId="184" fillId="27" borderId="40" xfId="0" applyFont="1" applyFill="1" applyBorder="1" applyAlignment="1">
      <alignment horizontal="left" vertical="center" wrapText="1"/>
    </xf>
    <xf numFmtId="0" fontId="174" fillId="0" borderId="41" xfId="640" applyFont="1" applyBorder="1" applyAlignment="1">
      <alignment horizontal="center" vertical="center" wrapText="1"/>
    </xf>
    <xf numFmtId="0" fontId="174" fillId="0" borderId="6" xfId="640" applyFont="1" applyBorder="1" applyAlignment="1">
      <alignment horizontal="center" vertical="center" wrapText="1"/>
    </xf>
    <xf numFmtId="0" fontId="174" fillId="0" borderId="47" xfId="640" applyFont="1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47" xfId="0" applyBorder="1" applyAlignment="1">
      <alignment horizontal="center" vertical="center" wrapText="1"/>
    </xf>
    <xf numFmtId="0" fontId="174" fillId="0" borderId="42" xfId="640" applyFont="1" applyBorder="1" applyAlignment="1">
      <alignment horizontal="center" vertical="center" wrapText="1"/>
    </xf>
    <xf numFmtId="0" fontId="174" fillId="0" borderId="46" xfId="640" applyFont="1" applyBorder="1" applyAlignment="1">
      <alignment horizontal="center" vertical="center" wrapText="1"/>
    </xf>
    <xf numFmtId="49" fontId="253" fillId="0" borderId="0" xfId="0" applyNumberFormat="1" applyFont="1" applyAlignment="1">
      <alignment horizontal="left" wrapText="1"/>
    </xf>
    <xf numFmtId="49" fontId="254" fillId="0" borderId="0" xfId="0" applyNumberFormat="1" applyFont="1" applyAlignment="1">
      <alignment horizontal="center"/>
    </xf>
    <xf numFmtId="0" fontId="253" fillId="0" borderId="70" xfId="0" applyFont="1" applyBorder="1" applyAlignment="1">
      <alignment horizontal="center"/>
    </xf>
    <xf numFmtId="49" fontId="261" fillId="0" borderId="0" xfId="0" applyNumberFormat="1" applyFont="1" applyAlignment="1">
      <alignment horizontal="center" wrapText="1"/>
    </xf>
    <xf numFmtId="49" fontId="255" fillId="0" borderId="71" xfId="0" applyNumberFormat="1" applyFont="1" applyBorder="1" applyAlignment="1">
      <alignment horizontal="center" vertical="top"/>
    </xf>
    <xf numFmtId="49" fontId="253" fillId="0" borderId="0" xfId="0" applyNumberFormat="1" applyFont="1" applyAlignment="1">
      <alignment horizontal="center" wrapText="1"/>
    </xf>
    <xf numFmtId="49" fontId="256" fillId="0" borderId="0" xfId="0" applyNumberFormat="1" applyFont="1" applyAlignment="1">
      <alignment horizontal="center"/>
    </xf>
    <xf numFmtId="49" fontId="261" fillId="0" borderId="20" xfId="0" applyNumberFormat="1" applyFont="1" applyBorder="1" applyAlignment="1">
      <alignment horizontal="center" wrapText="1"/>
    </xf>
    <xf numFmtId="49" fontId="253" fillId="0" borderId="20" xfId="0" applyNumberFormat="1" applyFont="1" applyBorder="1" applyAlignment="1">
      <alignment horizontal="left" wrapText="1"/>
    </xf>
    <xf numFmtId="49" fontId="255" fillId="0" borderId="71" xfId="0" applyNumberFormat="1" applyFont="1" applyBorder="1" applyAlignment="1">
      <alignment horizontal="center"/>
    </xf>
    <xf numFmtId="2" fontId="253" fillId="0" borderId="70" xfId="0" applyNumberFormat="1" applyFont="1" applyBorder="1" applyAlignment="1">
      <alignment horizontal="right"/>
    </xf>
    <xf numFmtId="49" fontId="259" fillId="0" borderId="71" xfId="0" applyNumberFormat="1" applyFont="1" applyBorder="1" applyAlignment="1">
      <alignment horizontal="left" vertical="top" wrapText="1"/>
    </xf>
    <xf numFmtId="49" fontId="252" fillId="0" borderId="68" xfId="0" applyNumberFormat="1" applyFont="1" applyBorder="1" applyAlignment="1">
      <alignment horizontal="center" vertical="center" wrapText="1"/>
    </xf>
    <xf numFmtId="0" fontId="252" fillId="0" borderId="68" xfId="0" applyFont="1" applyBorder="1" applyAlignment="1">
      <alignment horizontal="center" vertical="center" wrapText="1"/>
    </xf>
    <xf numFmtId="0" fontId="252" fillId="0" borderId="68" xfId="0" applyFont="1" applyBorder="1" applyAlignment="1">
      <alignment horizontal="center" vertical="center"/>
    </xf>
    <xf numFmtId="49" fontId="258" fillId="0" borderId="69" xfId="0" applyNumberFormat="1" applyFont="1" applyBorder="1" applyAlignment="1">
      <alignment horizontal="left" vertical="center" wrapText="1"/>
    </xf>
    <xf numFmtId="49" fontId="258" fillId="0" borderId="70" xfId="0" applyNumberFormat="1" applyFont="1" applyBorder="1" applyAlignment="1">
      <alignment horizontal="left" vertical="center" wrapText="1"/>
    </xf>
    <xf numFmtId="49" fontId="258" fillId="0" borderId="72" xfId="0" applyNumberFormat="1" applyFont="1" applyBorder="1" applyAlignment="1">
      <alignment horizontal="left" vertical="center" wrapText="1"/>
    </xf>
    <xf numFmtId="49" fontId="259" fillId="0" borderId="69" xfId="0" applyNumberFormat="1" applyFont="1" applyBorder="1" applyAlignment="1">
      <alignment horizontal="left" vertical="center" wrapText="1"/>
    </xf>
    <xf numFmtId="49" fontId="259" fillId="0" borderId="70" xfId="0" applyNumberFormat="1" applyFont="1" applyBorder="1" applyAlignment="1">
      <alignment horizontal="left" vertical="center" wrapText="1"/>
    </xf>
    <xf numFmtId="49" fontId="259" fillId="0" borderId="72" xfId="0" applyNumberFormat="1" applyFont="1" applyBorder="1" applyAlignment="1">
      <alignment horizontal="left" vertical="center" wrapText="1"/>
    </xf>
    <xf numFmtId="49" fontId="252" fillId="0" borderId="0" xfId="0" applyNumberFormat="1" applyFont="1" applyAlignment="1">
      <alignment horizontal="left" vertical="top" wrapText="1"/>
    </xf>
    <xf numFmtId="49" fontId="252" fillId="0" borderId="17" xfId="0" applyNumberFormat="1" applyFont="1" applyBorder="1" applyAlignment="1">
      <alignment horizontal="left" vertical="top" wrapText="1"/>
    </xf>
    <xf numFmtId="0" fontId="255" fillId="0" borderId="71" xfId="0" applyFont="1" applyBorder="1" applyAlignment="1">
      <alignment horizontal="center" vertical="center"/>
    </xf>
    <xf numFmtId="0" fontId="253" fillId="0" borderId="20" xfId="0" applyFont="1" applyBorder="1" applyAlignment="1">
      <alignment horizontal="left" vertical="top"/>
    </xf>
    <xf numFmtId="49" fontId="259" fillId="0" borderId="0" xfId="0" applyNumberFormat="1" applyFont="1" applyAlignment="1">
      <alignment horizontal="left" vertical="top" wrapText="1"/>
    </xf>
    <xf numFmtId="49" fontId="260" fillId="0" borderId="0" xfId="0" applyNumberFormat="1" applyFont="1" applyAlignment="1">
      <alignment horizontal="left"/>
    </xf>
    <xf numFmtId="49" fontId="261" fillId="0" borderId="0" xfId="0" applyNumberFormat="1" applyFont="1" applyAlignment="1">
      <alignment horizontal="left"/>
    </xf>
    <xf numFmtId="0" fontId="105" fillId="0" borderId="20" xfId="0" applyFont="1" applyBorder="1" applyAlignment="1">
      <alignment horizontal="left" vertical="top"/>
    </xf>
    <xf numFmtId="0" fontId="262" fillId="0" borderId="71" xfId="0" applyFont="1" applyBorder="1" applyAlignment="1">
      <alignment horizontal="center" vertical="center"/>
    </xf>
    <xf numFmtId="49" fontId="252" fillId="0" borderId="71" xfId="0" applyNumberFormat="1" applyFont="1" applyBorder="1" applyAlignment="1">
      <alignment horizontal="left" vertical="top" wrapText="1"/>
    </xf>
    <xf numFmtId="0" fontId="180" fillId="0" borderId="68" xfId="0" applyFont="1" applyBorder="1" applyAlignment="1">
      <alignment wrapText="1"/>
    </xf>
    <xf numFmtId="0" fontId="123" fillId="0" borderId="73" xfId="636" applyFont="1" applyBorder="1" applyAlignment="1">
      <alignment horizontal="center" vertical="center" wrapText="1"/>
    </xf>
    <xf numFmtId="0" fontId="123" fillId="0" borderId="3" xfId="636" applyFont="1" applyBorder="1" applyAlignment="1">
      <alignment horizontal="center" vertical="center" wrapText="1"/>
    </xf>
    <xf numFmtId="3" fontId="182" fillId="0" borderId="20" xfId="636" applyNumberFormat="1" applyFont="1" applyBorder="1" applyAlignment="1">
      <alignment horizontal="center" vertical="center" wrapText="1"/>
    </xf>
    <xf numFmtId="0" fontId="182" fillId="0" borderId="20" xfId="636" applyFont="1" applyBorder="1" applyAlignment="1">
      <alignment horizontal="center" vertical="center" wrapText="1"/>
    </xf>
    <xf numFmtId="0" fontId="181" fillId="0" borderId="0" xfId="636" applyFont="1" applyAlignment="1">
      <alignment horizontal="center" wrapText="1"/>
    </xf>
    <xf numFmtId="0" fontId="181" fillId="0" borderId="0" xfId="636" applyFont="1" applyAlignment="1">
      <alignment horizontal="center"/>
    </xf>
    <xf numFmtId="0" fontId="181" fillId="0" borderId="0" xfId="636" applyFont="1" applyAlignment="1">
      <alignment horizontal="center" vertical="center" wrapText="1"/>
    </xf>
    <xf numFmtId="0" fontId="123" fillId="0" borderId="0" xfId="636" applyFont="1" applyAlignment="1">
      <alignment horizontal="left"/>
    </xf>
    <xf numFmtId="0" fontId="181" fillId="0" borderId="0" xfId="636" applyFont="1" applyAlignment="1">
      <alignment horizontal="left"/>
    </xf>
    <xf numFmtId="0" fontId="176" fillId="0" borderId="0" xfId="624" applyFont="1" applyAlignment="1">
      <alignment horizontal="center" vertical="center" wrapText="1"/>
    </xf>
    <xf numFmtId="0" fontId="175" fillId="0" borderId="0" xfId="643" applyFont="1" applyAlignment="1">
      <alignment horizontal="center" vertical="center"/>
    </xf>
    <xf numFmtId="165" fontId="175" fillId="0" borderId="0" xfId="254" applyFont="1" applyFill="1" applyAlignment="1">
      <alignment horizontal="center" vertical="center"/>
    </xf>
    <xf numFmtId="0" fontId="177" fillId="0" borderId="0" xfId="624" applyFont="1" applyAlignment="1">
      <alignment horizontal="center"/>
    </xf>
    <xf numFmtId="0" fontId="178" fillId="0" borderId="0" xfId="624" applyFont="1" applyAlignment="1">
      <alignment horizontal="center"/>
    </xf>
    <xf numFmtId="3" fontId="193" fillId="0" borderId="20" xfId="330" applyNumberFormat="1" applyFont="1" applyBorder="1" applyAlignment="1">
      <alignment horizontal="center" wrapText="1"/>
    </xf>
    <xf numFmtId="165" fontId="180" fillId="0" borderId="0" xfId="254" applyFont="1" applyFill="1" applyAlignment="1">
      <alignment horizontal="center" wrapText="1"/>
    </xf>
    <xf numFmtId="0" fontId="176" fillId="0" borderId="0" xfId="643" applyFont="1" applyAlignment="1">
      <alignment horizontal="center" vertical="center"/>
    </xf>
    <xf numFmtId="0" fontId="175" fillId="0" borderId="0" xfId="631" applyFont="1" applyAlignment="1">
      <alignment horizontal="center" vertical="center"/>
    </xf>
    <xf numFmtId="0" fontId="123" fillId="0" borderId="0" xfId="632" applyFont="1" applyAlignment="1">
      <alignment horizontal="center"/>
    </xf>
    <xf numFmtId="0" fontId="181" fillId="0" borderId="0" xfId="632" applyFont="1" applyAlignment="1">
      <alignment horizontal="center"/>
    </xf>
    <xf numFmtId="3" fontId="180" fillId="0" borderId="0" xfId="1" applyNumberFormat="1" applyFont="1" applyAlignment="1">
      <alignment horizontal="center" vertical="center" wrapText="1"/>
    </xf>
    <xf numFmtId="0" fontId="180" fillId="0" borderId="0" xfId="1" applyFont="1" applyAlignment="1">
      <alignment horizontal="center" vertical="center" wrapText="1"/>
    </xf>
    <xf numFmtId="3" fontId="240" fillId="0" borderId="0" xfId="1" applyNumberFormat="1" applyFont="1" applyAlignment="1">
      <alignment horizontal="center" vertical="center" wrapText="1"/>
    </xf>
    <xf numFmtId="0" fontId="101" fillId="0" borderId="68" xfId="0" applyFont="1" applyBorder="1" applyAlignment="1">
      <alignment horizontal="left" vertical="center" wrapText="1"/>
    </xf>
    <xf numFmtId="0" fontId="177" fillId="0" borderId="70" xfId="631" applyFont="1" applyBorder="1" applyAlignment="1">
      <alignment horizontal="center"/>
    </xf>
    <xf numFmtId="0" fontId="177" fillId="0" borderId="72" xfId="631" applyFont="1" applyBorder="1" applyAlignment="1">
      <alignment horizontal="center"/>
    </xf>
    <xf numFmtId="49" fontId="181" fillId="0" borderId="69" xfId="631" applyNumberFormat="1" applyFont="1" applyBorder="1" applyAlignment="1">
      <alignment horizontal="center" vertical="center"/>
    </xf>
    <xf numFmtId="49" fontId="181" fillId="0" borderId="71" xfId="631" applyNumberFormat="1" applyFont="1" applyBorder="1" applyAlignment="1">
      <alignment horizontal="center" vertical="center"/>
    </xf>
    <xf numFmtId="49" fontId="181" fillId="0" borderId="70" xfId="631" applyNumberFormat="1" applyFont="1" applyBorder="1" applyAlignment="1">
      <alignment horizontal="center" vertical="center"/>
    </xf>
    <xf numFmtId="49" fontId="181" fillId="0" borderId="72" xfId="631" applyNumberFormat="1" applyFont="1" applyBorder="1" applyAlignment="1">
      <alignment horizontal="center" vertical="center"/>
    </xf>
    <xf numFmtId="0" fontId="182" fillId="0" borderId="70" xfId="633" applyFont="1" applyBorder="1" applyAlignment="1">
      <alignment horizontal="left" vertical="center" wrapText="1"/>
    </xf>
    <xf numFmtId="0" fontId="182" fillId="0" borderId="72" xfId="633" applyFont="1" applyBorder="1" applyAlignment="1">
      <alignment horizontal="left" vertical="center" wrapText="1"/>
    </xf>
    <xf numFmtId="0" fontId="181" fillId="0" borderId="68" xfId="631" applyFont="1" applyBorder="1" applyAlignment="1">
      <alignment vertical="center"/>
    </xf>
    <xf numFmtId="4" fontId="100" fillId="0" borderId="82" xfId="653" applyNumberFormat="1" applyFont="1" applyBorder="1" applyAlignment="1">
      <alignment horizontal="center" vertical="center" wrapText="1"/>
    </xf>
    <xf numFmtId="4" fontId="100" fillId="0" borderId="31" xfId="653" applyNumberFormat="1" applyFont="1" applyBorder="1" applyAlignment="1">
      <alignment horizontal="center" vertical="center" wrapText="1"/>
    </xf>
    <xf numFmtId="4" fontId="100" fillId="0" borderId="62" xfId="653" applyNumberFormat="1" applyFont="1" applyBorder="1" applyAlignment="1">
      <alignment horizontal="center" vertical="center" wrapText="1"/>
    </xf>
    <xf numFmtId="0" fontId="174" fillId="0" borderId="0" xfId="653" applyFont="1" applyAlignment="1">
      <alignment horizontal="center"/>
    </xf>
    <xf numFmtId="0" fontId="187" fillId="0" borderId="0" xfId="653" applyFont="1" applyAlignment="1">
      <alignment horizontal="center" vertical="center"/>
    </xf>
    <xf numFmtId="0" fontId="187" fillId="0" borderId="0" xfId="653" applyFont="1" applyAlignment="1">
      <alignment horizontal="center" wrapText="1"/>
    </xf>
    <xf numFmtId="0" fontId="180" fillId="0" borderId="0" xfId="651" applyFont="1" applyAlignment="1">
      <alignment horizontal="center" wrapText="1"/>
    </xf>
    <xf numFmtId="0" fontId="174" fillId="0" borderId="35" xfId="653" applyFont="1" applyBorder="1" applyAlignment="1">
      <alignment horizontal="center" vertical="center" wrapText="1"/>
    </xf>
    <xf numFmtId="0" fontId="174" fillId="0" borderId="36" xfId="653" applyFont="1" applyBorder="1" applyAlignment="1">
      <alignment horizontal="center" vertical="center" wrapText="1"/>
    </xf>
    <xf numFmtId="0" fontId="174" fillId="0" borderId="37" xfId="653" applyFont="1" applyBorder="1" applyAlignment="1">
      <alignment horizontal="center" vertical="center" wrapText="1"/>
    </xf>
    <xf numFmtId="0" fontId="174" fillId="0" borderId="38" xfId="653" applyFont="1" applyBorder="1" applyAlignment="1">
      <alignment horizontal="center" vertical="center" wrapText="1"/>
    </xf>
    <xf numFmtId="0" fontId="174" fillId="0" borderId="44" xfId="653" applyFont="1" applyBorder="1" applyAlignment="1">
      <alignment horizontal="center" vertical="center" wrapText="1"/>
    </xf>
    <xf numFmtId="0" fontId="174" fillId="0" borderId="0" xfId="653" applyFont="1" applyAlignment="1">
      <alignment horizontal="center" vertical="center" wrapText="1"/>
    </xf>
    <xf numFmtId="0" fontId="174" fillId="0" borderId="45" xfId="653" applyFont="1" applyBorder="1" applyAlignment="1">
      <alignment horizontal="center" vertical="center" wrapText="1"/>
    </xf>
    <xf numFmtId="0" fontId="174" fillId="0" borderId="42" xfId="653" applyFont="1" applyBorder="1" applyAlignment="1">
      <alignment horizontal="center" vertical="center" wrapText="1"/>
    </xf>
    <xf numFmtId="0" fontId="174" fillId="0" borderId="43" xfId="653" applyFont="1" applyBorder="1" applyAlignment="1">
      <alignment horizontal="center" vertical="center" wrapText="1"/>
    </xf>
    <xf numFmtId="0" fontId="184" fillId="0" borderId="36" xfId="653" applyFont="1" applyBorder="1" applyAlignment="1">
      <alignment horizontal="left" vertical="center" wrapText="1"/>
    </xf>
    <xf numFmtId="0" fontId="184" fillId="0" borderId="37" xfId="653" applyFont="1" applyBorder="1" applyAlignment="1">
      <alignment horizontal="left" vertical="center" wrapText="1"/>
    </xf>
    <xf numFmtId="0" fontId="184" fillId="0" borderId="36" xfId="642" applyFont="1" applyBorder="1" applyAlignment="1">
      <alignment horizontal="left" vertical="center" wrapText="1"/>
    </xf>
    <xf numFmtId="0" fontId="184" fillId="0" borderId="37" xfId="642" applyFont="1" applyBorder="1" applyAlignment="1">
      <alignment horizontal="left" vertical="center" wrapText="1"/>
    </xf>
    <xf numFmtId="185" fontId="185" fillId="0" borderId="36" xfId="653" applyNumberFormat="1" applyFont="1" applyBorder="1" applyAlignment="1">
      <alignment horizontal="center" vertical="center" wrapText="1"/>
    </xf>
    <xf numFmtId="185" fontId="185" fillId="0" borderId="44" xfId="653" applyNumberFormat="1" applyFont="1" applyBorder="1" applyAlignment="1">
      <alignment horizontal="center" vertical="center" wrapText="1"/>
    </xf>
    <xf numFmtId="0" fontId="100" fillId="0" borderId="84" xfId="653" applyFont="1" applyBorder="1" applyAlignment="1">
      <alignment horizontal="center" vertical="center" wrapText="1"/>
    </xf>
    <xf numFmtId="0" fontId="100" fillId="0" borderId="3" xfId="653" applyFont="1" applyBorder="1" applyAlignment="1">
      <alignment horizontal="center" vertical="center" wrapText="1"/>
    </xf>
    <xf numFmtId="0" fontId="100" fillId="0" borderId="85" xfId="653" applyFont="1" applyBorder="1" applyAlignment="1">
      <alignment horizontal="center" vertical="center" wrapText="1"/>
    </xf>
    <xf numFmtId="0" fontId="184" fillId="0" borderId="44" xfId="653" applyFont="1" applyBorder="1" applyAlignment="1">
      <alignment horizontal="left" vertical="center" wrapText="1"/>
    </xf>
    <xf numFmtId="0" fontId="184" fillId="0" borderId="0" xfId="653" applyFont="1" applyAlignment="1">
      <alignment horizontal="left" vertical="center" wrapText="1"/>
    </xf>
    <xf numFmtId="0" fontId="184" fillId="0" borderId="44" xfId="642" applyFont="1" applyBorder="1" applyAlignment="1">
      <alignment horizontal="left" vertical="center" wrapText="1"/>
    </xf>
    <xf numFmtId="0" fontId="184" fillId="0" borderId="0" xfId="642" applyFont="1" applyAlignment="1">
      <alignment horizontal="left" vertical="center" wrapText="1"/>
    </xf>
    <xf numFmtId="0" fontId="188" fillId="0" borderId="44" xfId="653" applyFont="1" applyBorder="1" applyAlignment="1">
      <alignment horizontal="left"/>
    </xf>
    <xf numFmtId="0" fontId="188" fillId="0" borderId="0" xfId="653" applyFont="1" applyAlignment="1">
      <alignment horizontal="left"/>
    </xf>
    <xf numFmtId="0" fontId="101" fillId="0" borderId="41" xfId="636" applyFont="1" applyBorder="1" applyAlignment="1">
      <alignment horizontal="left" vertical="center" wrapText="1"/>
    </xf>
    <xf numFmtId="0" fontId="101" fillId="0" borderId="6" xfId="636" applyFont="1" applyBorder="1" applyAlignment="1">
      <alignment horizontal="left" vertical="center" wrapText="1"/>
    </xf>
    <xf numFmtId="0" fontId="101" fillId="0" borderId="47" xfId="636" applyFont="1" applyBorder="1" applyAlignment="1">
      <alignment horizontal="left" vertical="center" wrapText="1"/>
    </xf>
    <xf numFmtId="0" fontId="192" fillId="0" borderId="44" xfId="654" applyFont="1" applyBorder="1" applyAlignment="1">
      <alignment horizontal="left" vertical="center" wrapText="1"/>
    </xf>
    <xf numFmtId="0" fontId="192" fillId="0" borderId="0" xfId="654" applyFont="1" applyAlignment="1">
      <alignment horizontal="left" vertical="center" wrapText="1"/>
    </xf>
    <xf numFmtId="0" fontId="192" fillId="0" borderId="45" xfId="654" applyFont="1" applyBorder="1" applyAlignment="1">
      <alignment horizontal="left" vertical="center" wrapText="1"/>
    </xf>
    <xf numFmtId="0" fontId="192" fillId="0" borderId="39" xfId="654" applyFont="1" applyBorder="1" applyAlignment="1">
      <alignment horizontal="left" vertical="center" wrapText="1"/>
    </xf>
    <xf numFmtId="0" fontId="192" fillId="0" borderId="22" xfId="654" applyFont="1" applyBorder="1" applyAlignment="1">
      <alignment horizontal="left" vertical="center" wrapText="1"/>
    </xf>
    <xf numFmtId="0" fontId="192" fillId="0" borderId="40" xfId="654" applyFont="1" applyBorder="1" applyAlignment="1">
      <alignment horizontal="left" vertical="center" wrapText="1"/>
    </xf>
    <xf numFmtId="0" fontId="101" fillId="0" borderId="39" xfId="642" applyFont="1" applyBorder="1" applyAlignment="1">
      <alignment vertical="center" wrapText="1"/>
    </xf>
    <xf numFmtId="0" fontId="101" fillId="0" borderId="22" xfId="642" applyFont="1" applyBorder="1" applyAlignment="1">
      <alignment vertical="center" wrapText="1"/>
    </xf>
    <xf numFmtId="0" fontId="183" fillId="0" borderId="41" xfId="296" applyFont="1" applyBorder="1" applyAlignment="1">
      <alignment horizontal="left" vertical="center" wrapText="1"/>
    </xf>
    <xf numFmtId="0" fontId="183" fillId="0" borderId="6" xfId="296" applyFont="1" applyBorder="1" applyAlignment="1">
      <alignment horizontal="left" vertical="center" wrapText="1"/>
    </xf>
    <xf numFmtId="0" fontId="183" fillId="0" borderId="47" xfId="296" applyFont="1" applyBorder="1" applyAlignment="1">
      <alignment horizontal="left" vertical="center" wrapText="1"/>
    </xf>
    <xf numFmtId="0" fontId="184" fillId="0" borderId="41" xfId="296" applyFont="1" applyBorder="1" applyAlignment="1">
      <alignment horizontal="left" vertical="center" wrapText="1"/>
    </xf>
    <xf numFmtId="0" fontId="184" fillId="0" borderId="6" xfId="296" applyFont="1" applyBorder="1" applyAlignment="1">
      <alignment horizontal="left" vertical="center" wrapText="1"/>
    </xf>
    <xf numFmtId="0" fontId="184" fillId="0" borderId="47" xfId="296" applyFont="1" applyBorder="1" applyAlignment="1">
      <alignment horizontal="left" vertical="center" wrapText="1"/>
    </xf>
  </cellXfs>
  <cellStyles count="660">
    <cellStyle name=" 1" xfId="6" xr:uid="{00000000-0005-0000-0000-000000000000}"/>
    <cellStyle name=" 1 2" xfId="7" xr:uid="{00000000-0005-0000-0000-000001000000}"/>
    <cellStyle name="]_x000d__x000a_Zoomed=1_x000d__x000a_Row=0_x000d__x000a_Column=0_x000d__x000a_Height=0_x000d__x000a_Width=0_x000d__x000a_FontName=FoxFont_x000d__x000a_FontStyle=0_x000d__x000a_FontSize=9_x000d__x000a_PrtFontName=FoxPrin" xfId="581" xr:uid="{00000000-0005-0000-0000-000002000000}"/>
    <cellStyle name="_2005_БЮДЖЕТ В4 ==11.11.==  КР Дороги, Мосты" xfId="8" xr:uid="{00000000-0005-0000-0000-000003000000}"/>
    <cellStyle name="_2006_06_28_MGRES_inventories_request" xfId="9" xr:uid="{00000000-0005-0000-0000-000004000000}"/>
    <cellStyle name="_3 СБОР Приложение 25 а 1 полуг" xfId="10" xr:uid="{00000000-0005-0000-0000-000005000000}"/>
    <cellStyle name="_3541F2C0" xfId="11" xr:uid="{00000000-0005-0000-0000-000006000000}"/>
    <cellStyle name="_Анализ КТП_регионы" xfId="12" xr:uid="{00000000-0005-0000-0000-000007000000}"/>
    <cellStyle name="_ВЭС" xfId="13" xr:uid="{00000000-0005-0000-0000-000008000000}"/>
    <cellStyle name="_Затратный СШГЭС  14 11 2004" xfId="14" xr:uid="{00000000-0005-0000-0000-000009000000}"/>
    <cellStyle name="_Индексация исторических затрат" xfId="15" xr:uid="{00000000-0005-0000-0000-00000A000000}"/>
    <cellStyle name="_Книга1" xfId="16" xr:uid="{00000000-0005-0000-0000-00000B000000}"/>
    <cellStyle name="_Миша (2)" xfId="17" xr:uid="{00000000-0005-0000-0000-00000C000000}"/>
    <cellStyle name="_ОТЧЕТ МРСК ОКС по нов форме-3мес-08" xfId="18" xr:uid="{00000000-0005-0000-0000-00000D000000}"/>
    <cellStyle name="_ОТЧЕТ МРСК ОКС-2мес-08" xfId="19" xr:uid="{00000000-0005-0000-0000-00000E000000}"/>
    <cellStyle name="_Отчет по лизингу- Приобретение оборудования" xfId="20" xr:uid="{00000000-0005-0000-0000-00000F000000}"/>
    <cellStyle name="_ОТЧЕТ по МРСК -12-1мес" xfId="21" xr:uid="{00000000-0005-0000-0000-000010000000}"/>
    <cellStyle name="_ОТЧЕТ по МРСК1" xfId="22" xr:uid="{00000000-0005-0000-0000-000011000000}"/>
    <cellStyle name="_перегруппировка ИПР2010-2015 гг. 31_01" xfId="23" xr:uid="{00000000-0005-0000-0000-000012000000}"/>
    <cellStyle name="_Перегруппировка_нов формат" xfId="24" xr:uid="{00000000-0005-0000-0000-000013000000}"/>
    <cellStyle name="_Плановая протяженность Января" xfId="25" xr:uid="{00000000-0005-0000-0000-000014000000}"/>
    <cellStyle name="_Покупка ОС и безхоз получ за 1 квартал 2008" xfId="26" xr:uid="{00000000-0005-0000-0000-000015000000}"/>
    <cellStyle name="_Приложение 3" xfId="27" xr:uid="{00000000-0005-0000-0000-000016000000}"/>
    <cellStyle name="_Приложение 7 отчет год" xfId="28" xr:uid="{00000000-0005-0000-0000-000017000000}"/>
    <cellStyle name="_Приложение №6" xfId="29" xr:uid="{00000000-0005-0000-0000-000018000000}"/>
    <cellStyle name="_Производств-е показатели ЮНГ на 2005 на 49700 для согласования" xfId="30" xr:uid="{00000000-0005-0000-0000-000019000000}"/>
    <cellStyle name="_Расчет ВВ подстанций" xfId="31" xr:uid="{00000000-0005-0000-0000-00001A000000}"/>
    <cellStyle name="_Расчет ВЛ таб.формата 12 рыба" xfId="32" xr:uid="{00000000-0005-0000-0000-00001B000000}"/>
    <cellStyle name="_Расчет стоимости 1км трубопровода" xfId="33" xr:uid="{00000000-0005-0000-0000-00001C000000}"/>
    <cellStyle name="_Расширенное правление к 24 октября." xfId="34" xr:uid="{00000000-0005-0000-0000-00001D000000}"/>
    <cellStyle name="_Селектор к 24 декабря" xfId="35" xr:uid="{00000000-0005-0000-0000-00001E000000}"/>
    <cellStyle name="_Сергееву_тех х-ки_18.11" xfId="36" xr:uid="{00000000-0005-0000-0000-00001F000000}"/>
    <cellStyle name="_Справка 2007 года" xfId="37" xr:uid="{00000000-0005-0000-0000-000020000000}"/>
    <cellStyle name="_тех.присоединение 2008-1кв" xfId="38" xr:uid="{00000000-0005-0000-0000-000021000000}"/>
    <cellStyle name="_Узлы учета_10.08" xfId="39" xr:uid="{00000000-0005-0000-0000-000022000000}"/>
    <cellStyle name="_филиалам_перегруппировка ИПР2010-2015 гг " xfId="40" xr:uid="{00000000-0005-0000-0000-000023000000}"/>
    <cellStyle name="_Фин-е август" xfId="41" xr:uid="{00000000-0005-0000-0000-000024000000}"/>
    <cellStyle name="_форма для бизнес плана" xfId="42" xr:uid="{00000000-0005-0000-0000-000025000000}"/>
    <cellStyle name="_Форма исх." xfId="43" xr:uid="{00000000-0005-0000-0000-000026000000}"/>
    <cellStyle name="”ќђќ‘ћ‚›‰" xfId="44" xr:uid="{00000000-0005-0000-0000-000027000000}"/>
    <cellStyle name="”љ‘ђћ‚ђќќ›‰" xfId="45" xr:uid="{00000000-0005-0000-0000-000028000000}"/>
    <cellStyle name="„…ќ…†ќ›‰" xfId="46" xr:uid="{00000000-0005-0000-0000-000029000000}"/>
    <cellStyle name="‡ђѓћ‹ћ‚ћљ1" xfId="47" xr:uid="{00000000-0005-0000-0000-00002A000000}"/>
    <cellStyle name="‡ђѓћ‹ћ‚ћљ2" xfId="48" xr:uid="{00000000-0005-0000-0000-00002B000000}"/>
    <cellStyle name="’ћѓћ‚›‰" xfId="49" xr:uid="{00000000-0005-0000-0000-00002C000000}"/>
    <cellStyle name="0,0_x000d__x000a_NA_x000d__x000a__#10#Budget#2011" xfId="50" xr:uid="{00000000-0005-0000-0000-00002D000000}"/>
    <cellStyle name="20% - Акцент1 2" xfId="51" xr:uid="{00000000-0005-0000-0000-00002E000000}"/>
    <cellStyle name="20% - Акцент1 2 2" xfId="52" xr:uid="{00000000-0005-0000-0000-00002F000000}"/>
    <cellStyle name="20% - Акцент1 3" xfId="53" xr:uid="{00000000-0005-0000-0000-000030000000}"/>
    <cellStyle name="20% - Акцент1 3 2" xfId="54" xr:uid="{00000000-0005-0000-0000-000031000000}"/>
    <cellStyle name="20% - Акцент1 4" xfId="55" xr:uid="{00000000-0005-0000-0000-000032000000}"/>
    <cellStyle name="20% - Акцент1 4 2" xfId="56" xr:uid="{00000000-0005-0000-0000-000033000000}"/>
    <cellStyle name="20% - Акцент1 5" xfId="57" xr:uid="{00000000-0005-0000-0000-000034000000}"/>
    <cellStyle name="20% - Акцент2 2" xfId="58" xr:uid="{00000000-0005-0000-0000-000035000000}"/>
    <cellStyle name="20% - Акцент2 2 2" xfId="59" xr:uid="{00000000-0005-0000-0000-000036000000}"/>
    <cellStyle name="20% - Акцент2 3" xfId="60" xr:uid="{00000000-0005-0000-0000-000037000000}"/>
    <cellStyle name="20% - Акцент2 3 2" xfId="61" xr:uid="{00000000-0005-0000-0000-000038000000}"/>
    <cellStyle name="20% - Акцент2 4" xfId="62" xr:uid="{00000000-0005-0000-0000-000039000000}"/>
    <cellStyle name="20% - Акцент2 4 2" xfId="63" xr:uid="{00000000-0005-0000-0000-00003A000000}"/>
    <cellStyle name="20% - Акцент2 5" xfId="64" xr:uid="{00000000-0005-0000-0000-00003B000000}"/>
    <cellStyle name="20% - Акцент3 2" xfId="65" xr:uid="{00000000-0005-0000-0000-00003C000000}"/>
    <cellStyle name="20% - Акцент3 2 2" xfId="66" xr:uid="{00000000-0005-0000-0000-00003D000000}"/>
    <cellStyle name="20% - Акцент3 3" xfId="67" xr:uid="{00000000-0005-0000-0000-00003E000000}"/>
    <cellStyle name="20% - Акцент3 3 2" xfId="68" xr:uid="{00000000-0005-0000-0000-00003F000000}"/>
    <cellStyle name="20% - Акцент3 4" xfId="69" xr:uid="{00000000-0005-0000-0000-000040000000}"/>
    <cellStyle name="20% - Акцент3 4 2" xfId="70" xr:uid="{00000000-0005-0000-0000-000041000000}"/>
    <cellStyle name="20% - Акцент3 5" xfId="71" xr:uid="{00000000-0005-0000-0000-000042000000}"/>
    <cellStyle name="20% - Акцент4 2" xfId="72" xr:uid="{00000000-0005-0000-0000-000043000000}"/>
    <cellStyle name="20% - Акцент4 2 2" xfId="73" xr:uid="{00000000-0005-0000-0000-000044000000}"/>
    <cellStyle name="20% - Акцент4 3" xfId="74" xr:uid="{00000000-0005-0000-0000-000045000000}"/>
    <cellStyle name="20% - Акцент4 3 2" xfId="75" xr:uid="{00000000-0005-0000-0000-000046000000}"/>
    <cellStyle name="20% - Акцент4 4" xfId="76" xr:uid="{00000000-0005-0000-0000-000047000000}"/>
    <cellStyle name="20% - Акцент4 4 2" xfId="77" xr:uid="{00000000-0005-0000-0000-000048000000}"/>
    <cellStyle name="20% - Акцент4 5" xfId="78" xr:uid="{00000000-0005-0000-0000-000049000000}"/>
    <cellStyle name="20% - Акцент5 2" xfId="79" xr:uid="{00000000-0005-0000-0000-00004A000000}"/>
    <cellStyle name="20% - Акцент5 2 2" xfId="80" xr:uid="{00000000-0005-0000-0000-00004B000000}"/>
    <cellStyle name="20% - Акцент5 3" xfId="81" xr:uid="{00000000-0005-0000-0000-00004C000000}"/>
    <cellStyle name="20% - Акцент5 3 2" xfId="82" xr:uid="{00000000-0005-0000-0000-00004D000000}"/>
    <cellStyle name="20% - Акцент5 4" xfId="83" xr:uid="{00000000-0005-0000-0000-00004E000000}"/>
    <cellStyle name="20% - Акцент5 4 2" xfId="84" xr:uid="{00000000-0005-0000-0000-00004F000000}"/>
    <cellStyle name="20% - Акцент5 5" xfId="85" xr:uid="{00000000-0005-0000-0000-000050000000}"/>
    <cellStyle name="20% - Акцент6 2" xfId="86" xr:uid="{00000000-0005-0000-0000-000051000000}"/>
    <cellStyle name="20% - Акцент6 2 2" xfId="87" xr:uid="{00000000-0005-0000-0000-000052000000}"/>
    <cellStyle name="20% - Акцент6 3" xfId="88" xr:uid="{00000000-0005-0000-0000-000053000000}"/>
    <cellStyle name="20% - Акцент6 3 2" xfId="89" xr:uid="{00000000-0005-0000-0000-000054000000}"/>
    <cellStyle name="20% - Акцент6 4" xfId="90" xr:uid="{00000000-0005-0000-0000-000055000000}"/>
    <cellStyle name="20% - Акцент6 4 2" xfId="91" xr:uid="{00000000-0005-0000-0000-000056000000}"/>
    <cellStyle name="20% - Акцент6 5" xfId="92" xr:uid="{00000000-0005-0000-0000-000057000000}"/>
    <cellStyle name="40% - Акцент1 2" xfId="93" xr:uid="{00000000-0005-0000-0000-000058000000}"/>
    <cellStyle name="40% - Акцент1 2 2" xfId="94" xr:uid="{00000000-0005-0000-0000-000059000000}"/>
    <cellStyle name="40% - Акцент1 3" xfId="95" xr:uid="{00000000-0005-0000-0000-00005A000000}"/>
    <cellStyle name="40% - Акцент1 3 2" xfId="96" xr:uid="{00000000-0005-0000-0000-00005B000000}"/>
    <cellStyle name="40% - Акцент1 4" xfId="97" xr:uid="{00000000-0005-0000-0000-00005C000000}"/>
    <cellStyle name="40% - Акцент1 4 2" xfId="98" xr:uid="{00000000-0005-0000-0000-00005D000000}"/>
    <cellStyle name="40% - Акцент1 5" xfId="99" xr:uid="{00000000-0005-0000-0000-00005E000000}"/>
    <cellStyle name="40% - Акцент2 2" xfId="100" xr:uid="{00000000-0005-0000-0000-00005F000000}"/>
    <cellStyle name="40% - Акцент2 2 2" xfId="101" xr:uid="{00000000-0005-0000-0000-000060000000}"/>
    <cellStyle name="40% - Акцент2 3" xfId="102" xr:uid="{00000000-0005-0000-0000-000061000000}"/>
    <cellStyle name="40% - Акцент2 3 2" xfId="103" xr:uid="{00000000-0005-0000-0000-000062000000}"/>
    <cellStyle name="40% - Акцент2 4" xfId="104" xr:uid="{00000000-0005-0000-0000-000063000000}"/>
    <cellStyle name="40% - Акцент2 4 2" xfId="105" xr:uid="{00000000-0005-0000-0000-000064000000}"/>
    <cellStyle name="40% - Акцент2 5" xfId="106" xr:uid="{00000000-0005-0000-0000-000065000000}"/>
    <cellStyle name="40% - Акцент3 2" xfId="107" xr:uid="{00000000-0005-0000-0000-000066000000}"/>
    <cellStyle name="40% - Акцент3 2 2" xfId="108" xr:uid="{00000000-0005-0000-0000-000067000000}"/>
    <cellStyle name="40% - Акцент3 3" xfId="109" xr:uid="{00000000-0005-0000-0000-000068000000}"/>
    <cellStyle name="40% - Акцент3 3 2" xfId="110" xr:uid="{00000000-0005-0000-0000-000069000000}"/>
    <cellStyle name="40% - Акцент3 4" xfId="111" xr:uid="{00000000-0005-0000-0000-00006A000000}"/>
    <cellStyle name="40% - Акцент3 4 2" xfId="112" xr:uid="{00000000-0005-0000-0000-00006B000000}"/>
    <cellStyle name="40% - Акцент3 5" xfId="113" xr:uid="{00000000-0005-0000-0000-00006C000000}"/>
    <cellStyle name="40% - Акцент4 2" xfId="114" xr:uid="{00000000-0005-0000-0000-00006D000000}"/>
    <cellStyle name="40% - Акцент4 2 2" xfId="115" xr:uid="{00000000-0005-0000-0000-00006E000000}"/>
    <cellStyle name="40% - Акцент4 3" xfId="116" xr:uid="{00000000-0005-0000-0000-00006F000000}"/>
    <cellStyle name="40% - Акцент4 3 2" xfId="117" xr:uid="{00000000-0005-0000-0000-000070000000}"/>
    <cellStyle name="40% - Акцент4 4" xfId="118" xr:uid="{00000000-0005-0000-0000-000071000000}"/>
    <cellStyle name="40% - Акцент4 4 2" xfId="119" xr:uid="{00000000-0005-0000-0000-000072000000}"/>
    <cellStyle name="40% - Акцент4 5" xfId="120" xr:uid="{00000000-0005-0000-0000-000073000000}"/>
    <cellStyle name="40% - Акцент5 2" xfId="121" xr:uid="{00000000-0005-0000-0000-000074000000}"/>
    <cellStyle name="40% - Акцент5 2 2" xfId="122" xr:uid="{00000000-0005-0000-0000-000075000000}"/>
    <cellStyle name="40% - Акцент5 3" xfId="123" xr:uid="{00000000-0005-0000-0000-000076000000}"/>
    <cellStyle name="40% - Акцент5 3 2" xfId="124" xr:uid="{00000000-0005-0000-0000-000077000000}"/>
    <cellStyle name="40% - Акцент5 4" xfId="125" xr:uid="{00000000-0005-0000-0000-000078000000}"/>
    <cellStyle name="40% - Акцент5 4 2" xfId="126" xr:uid="{00000000-0005-0000-0000-000079000000}"/>
    <cellStyle name="40% - Акцент5 5" xfId="127" xr:uid="{00000000-0005-0000-0000-00007A000000}"/>
    <cellStyle name="40% - Акцент6 2" xfId="128" xr:uid="{00000000-0005-0000-0000-00007B000000}"/>
    <cellStyle name="40% - Акцент6 2 2" xfId="129" xr:uid="{00000000-0005-0000-0000-00007C000000}"/>
    <cellStyle name="40% - Акцент6 3" xfId="130" xr:uid="{00000000-0005-0000-0000-00007D000000}"/>
    <cellStyle name="40% - Акцент6 3 2" xfId="131" xr:uid="{00000000-0005-0000-0000-00007E000000}"/>
    <cellStyle name="40% - Акцент6 4" xfId="132" xr:uid="{00000000-0005-0000-0000-00007F000000}"/>
    <cellStyle name="40% - Акцент6 4 2" xfId="133" xr:uid="{00000000-0005-0000-0000-000080000000}"/>
    <cellStyle name="40% - Акцент6 5" xfId="134" xr:uid="{00000000-0005-0000-0000-000081000000}"/>
    <cellStyle name="60% - Акцент1 2" xfId="135" xr:uid="{00000000-0005-0000-0000-000082000000}"/>
    <cellStyle name="60% - Акцент1 3" xfId="136" xr:uid="{00000000-0005-0000-0000-000083000000}"/>
    <cellStyle name="60% - Акцент1 4" xfId="137" xr:uid="{00000000-0005-0000-0000-000084000000}"/>
    <cellStyle name="60% - Акцент2 2" xfId="138" xr:uid="{00000000-0005-0000-0000-000085000000}"/>
    <cellStyle name="60% - Акцент2 3" xfId="139" xr:uid="{00000000-0005-0000-0000-000086000000}"/>
    <cellStyle name="60% - Акцент2 4" xfId="140" xr:uid="{00000000-0005-0000-0000-000087000000}"/>
    <cellStyle name="60% - Акцент3 2" xfId="141" xr:uid="{00000000-0005-0000-0000-000088000000}"/>
    <cellStyle name="60% - Акцент3 3" xfId="142" xr:uid="{00000000-0005-0000-0000-000089000000}"/>
    <cellStyle name="60% - Акцент3 4" xfId="143" xr:uid="{00000000-0005-0000-0000-00008A000000}"/>
    <cellStyle name="60% - Акцент4 2" xfId="144" xr:uid="{00000000-0005-0000-0000-00008B000000}"/>
    <cellStyle name="60% - Акцент4 3" xfId="145" xr:uid="{00000000-0005-0000-0000-00008C000000}"/>
    <cellStyle name="60% - Акцент4 4" xfId="146" xr:uid="{00000000-0005-0000-0000-00008D000000}"/>
    <cellStyle name="60% - Акцент5 2" xfId="147" xr:uid="{00000000-0005-0000-0000-00008E000000}"/>
    <cellStyle name="60% - Акцент5 3" xfId="148" xr:uid="{00000000-0005-0000-0000-00008F000000}"/>
    <cellStyle name="60% - Акцент5 4" xfId="149" xr:uid="{00000000-0005-0000-0000-000090000000}"/>
    <cellStyle name="60% - Акцент6 2" xfId="150" xr:uid="{00000000-0005-0000-0000-000091000000}"/>
    <cellStyle name="60% - Акцент6 3" xfId="151" xr:uid="{00000000-0005-0000-0000-000092000000}"/>
    <cellStyle name="60% - Акцент6 4" xfId="152" xr:uid="{00000000-0005-0000-0000-000093000000}"/>
    <cellStyle name="alternate" xfId="153" xr:uid="{00000000-0005-0000-0000-000094000000}"/>
    <cellStyle name="Comma [0]" xfId="154" xr:uid="{00000000-0005-0000-0000-000095000000}"/>
    <cellStyle name="Comma 2" xfId="155" xr:uid="{00000000-0005-0000-0000-000096000000}"/>
    <cellStyle name="Comma_laroux" xfId="156" xr:uid="{00000000-0005-0000-0000-000097000000}"/>
    <cellStyle name="Comma0" xfId="157" xr:uid="{00000000-0005-0000-0000-000098000000}"/>
    <cellStyle name="Currency [0]" xfId="158" xr:uid="{00000000-0005-0000-0000-000099000000}"/>
    <cellStyle name="Currency_laroux" xfId="159" xr:uid="{00000000-0005-0000-0000-00009A000000}"/>
    <cellStyle name="Date" xfId="160" xr:uid="{00000000-0005-0000-0000-00009B000000}"/>
    <cellStyle name="done" xfId="161" xr:uid="{00000000-0005-0000-0000-00009C000000}"/>
    <cellStyle name="Dziesiêtny [0]_1" xfId="162" xr:uid="{00000000-0005-0000-0000-00009D000000}"/>
    <cellStyle name="Dziesiêtny_1" xfId="163" xr:uid="{00000000-0005-0000-0000-00009E000000}"/>
    <cellStyle name="Euro" xfId="164" xr:uid="{00000000-0005-0000-0000-00009F000000}"/>
    <cellStyle name="From" xfId="165" xr:uid="{00000000-0005-0000-0000-0000A0000000}"/>
    <cellStyle name="Grey" xfId="166" xr:uid="{00000000-0005-0000-0000-0000A1000000}"/>
    <cellStyle name="Header1" xfId="167" xr:uid="{00000000-0005-0000-0000-0000A2000000}"/>
    <cellStyle name="Header2" xfId="168" xr:uid="{00000000-0005-0000-0000-0000A3000000}"/>
    <cellStyle name="Header2 2" xfId="169" xr:uid="{00000000-0005-0000-0000-0000A4000000}"/>
    <cellStyle name="Header2 3" xfId="170" xr:uid="{00000000-0005-0000-0000-0000A5000000}"/>
    <cellStyle name="Hyperlink 2" xfId="171" xr:uid="{00000000-0005-0000-0000-0000A6000000}"/>
    <cellStyle name="Iau?iue_?iardu1999a" xfId="172" xr:uid="{00000000-0005-0000-0000-0000A7000000}"/>
    <cellStyle name="Input [yellow]" xfId="173" xr:uid="{00000000-0005-0000-0000-0000A8000000}"/>
    <cellStyle name="Input [yellow] 2" xfId="174" xr:uid="{00000000-0005-0000-0000-0000A9000000}"/>
    <cellStyle name="Normal" xfId="630" xr:uid="{00000000-0005-0000-0000-0000AA000000}"/>
    <cellStyle name="Normal - Style1" xfId="175" xr:uid="{00000000-0005-0000-0000-0000AB000000}"/>
    <cellStyle name="Normal 2" xfId="176" xr:uid="{00000000-0005-0000-0000-0000AC000000}"/>
    <cellStyle name="Normal 2 2" xfId="177" xr:uid="{00000000-0005-0000-0000-0000AD000000}"/>
    <cellStyle name="Normal 2_затраты ОКСа" xfId="178" xr:uid="{00000000-0005-0000-0000-0000AE000000}"/>
    <cellStyle name="Normal 3" xfId="179" xr:uid="{00000000-0005-0000-0000-0000AF000000}"/>
    <cellStyle name="Normal 4" xfId="180" xr:uid="{00000000-0005-0000-0000-0000B0000000}"/>
    <cellStyle name="Normal 5" xfId="181" xr:uid="{00000000-0005-0000-0000-0000B1000000}"/>
    <cellStyle name="Normal_ASUS" xfId="182" xr:uid="{00000000-0005-0000-0000-0000B2000000}"/>
    <cellStyle name="Normal1" xfId="183" xr:uid="{00000000-0005-0000-0000-0000B3000000}"/>
    <cellStyle name="normální_Rozvaha - aktiva" xfId="184" xr:uid="{00000000-0005-0000-0000-0000B4000000}"/>
    <cellStyle name="Normalny_0" xfId="185" xr:uid="{00000000-0005-0000-0000-0000B5000000}"/>
    <cellStyle name="normбlnм_laroux" xfId="186" xr:uid="{00000000-0005-0000-0000-0000B6000000}"/>
    <cellStyle name="Nun??c [0]_Ecnn1" xfId="187" xr:uid="{00000000-0005-0000-0000-0000B7000000}"/>
    <cellStyle name="Nun??c_Ecnn1" xfId="188" xr:uid="{00000000-0005-0000-0000-0000B8000000}"/>
    <cellStyle name="Ociriniaue [0]_laroux" xfId="189" xr:uid="{00000000-0005-0000-0000-0000B9000000}"/>
    <cellStyle name="Ociriniaue_laroux" xfId="190" xr:uid="{00000000-0005-0000-0000-0000BA000000}"/>
    <cellStyle name="Percent [2]" xfId="191" xr:uid="{00000000-0005-0000-0000-0000BB000000}"/>
    <cellStyle name="Percent 2" xfId="192" xr:uid="{00000000-0005-0000-0000-0000BC000000}"/>
    <cellStyle name="Price_Body" xfId="193" xr:uid="{00000000-0005-0000-0000-0000BD000000}"/>
    <cellStyle name="Style 1" xfId="194" xr:uid="{00000000-0005-0000-0000-0000BE000000}"/>
    <cellStyle name="STYLE1 - Style1" xfId="195" xr:uid="{00000000-0005-0000-0000-0000BF000000}"/>
    <cellStyle name="Währung [0]_laroux" xfId="196" xr:uid="{00000000-0005-0000-0000-0000C0000000}"/>
    <cellStyle name="Währung_laroux" xfId="197" xr:uid="{00000000-0005-0000-0000-0000C1000000}"/>
    <cellStyle name="Walutowy [0]_1" xfId="198" xr:uid="{00000000-0005-0000-0000-0000C2000000}"/>
    <cellStyle name="Walutowy_1" xfId="199" xr:uid="{00000000-0005-0000-0000-0000C3000000}"/>
    <cellStyle name="Акт" xfId="200" xr:uid="{00000000-0005-0000-0000-0000C4000000}"/>
    <cellStyle name="Акт 2" xfId="201" xr:uid="{00000000-0005-0000-0000-0000C5000000}"/>
    <cellStyle name="АктМТСН" xfId="202" xr:uid="{00000000-0005-0000-0000-0000C6000000}"/>
    <cellStyle name="АктМТСН 2" xfId="203" xr:uid="{00000000-0005-0000-0000-0000C7000000}"/>
    <cellStyle name="Акцент1 2" xfId="204" xr:uid="{00000000-0005-0000-0000-0000C8000000}"/>
    <cellStyle name="Акцент1 3" xfId="205" xr:uid="{00000000-0005-0000-0000-0000C9000000}"/>
    <cellStyle name="Акцент1 4" xfId="206" xr:uid="{00000000-0005-0000-0000-0000CA000000}"/>
    <cellStyle name="Акцент2 2" xfId="207" xr:uid="{00000000-0005-0000-0000-0000CB000000}"/>
    <cellStyle name="Акцент2 3" xfId="208" xr:uid="{00000000-0005-0000-0000-0000CC000000}"/>
    <cellStyle name="Акцент2 4" xfId="209" xr:uid="{00000000-0005-0000-0000-0000CD000000}"/>
    <cellStyle name="Акцент3 2" xfId="210" xr:uid="{00000000-0005-0000-0000-0000CE000000}"/>
    <cellStyle name="Акцент3 3" xfId="211" xr:uid="{00000000-0005-0000-0000-0000CF000000}"/>
    <cellStyle name="Акцент3 4" xfId="212" xr:uid="{00000000-0005-0000-0000-0000D0000000}"/>
    <cellStyle name="Акцент4 2" xfId="213" xr:uid="{00000000-0005-0000-0000-0000D1000000}"/>
    <cellStyle name="Акцент4 3" xfId="214" xr:uid="{00000000-0005-0000-0000-0000D2000000}"/>
    <cellStyle name="Акцент4 4" xfId="215" xr:uid="{00000000-0005-0000-0000-0000D3000000}"/>
    <cellStyle name="Акцент5 2" xfId="216" xr:uid="{00000000-0005-0000-0000-0000D4000000}"/>
    <cellStyle name="Акцент5 3" xfId="217" xr:uid="{00000000-0005-0000-0000-0000D5000000}"/>
    <cellStyle name="Акцент5 4" xfId="218" xr:uid="{00000000-0005-0000-0000-0000D6000000}"/>
    <cellStyle name="Акцент6 2" xfId="219" xr:uid="{00000000-0005-0000-0000-0000D7000000}"/>
    <cellStyle name="Акцент6 3" xfId="220" xr:uid="{00000000-0005-0000-0000-0000D8000000}"/>
    <cellStyle name="Акцент6 4" xfId="221" xr:uid="{00000000-0005-0000-0000-0000D9000000}"/>
    <cellStyle name="Беззащитный" xfId="222" xr:uid="{00000000-0005-0000-0000-0000DA000000}"/>
    <cellStyle name="Ввод" xfId="223" xr:uid="{00000000-0005-0000-0000-0000DB000000}"/>
    <cellStyle name="Ввод  2" xfId="224" xr:uid="{00000000-0005-0000-0000-0000DC000000}"/>
    <cellStyle name="Ввод  2 2" xfId="225" xr:uid="{00000000-0005-0000-0000-0000DD000000}"/>
    <cellStyle name="Ввод  2 3" xfId="226" xr:uid="{00000000-0005-0000-0000-0000DE000000}"/>
    <cellStyle name="Ввод  3" xfId="227" xr:uid="{00000000-0005-0000-0000-0000DF000000}"/>
    <cellStyle name="Ввод  3 2" xfId="228" xr:uid="{00000000-0005-0000-0000-0000E0000000}"/>
    <cellStyle name="Ввод  3 3" xfId="229" xr:uid="{00000000-0005-0000-0000-0000E1000000}"/>
    <cellStyle name="Ввод  4" xfId="230" xr:uid="{00000000-0005-0000-0000-0000E2000000}"/>
    <cellStyle name="Ввод  4 2" xfId="231" xr:uid="{00000000-0005-0000-0000-0000E3000000}"/>
    <cellStyle name="Ввод  4 3" xfId="232" xr:uid="{00000000-0005-0000-0000-0000E4000000}"/>
    <cellStyle name="ВедРесурсов" xfId="233" xr:uid="{00000000-0005-0000-0000-0000E5000000}"/>
    <cellStyle name="ВедРесурсов 2" xfId="234" xr:uid="{00000000-0005-0000-0000-0000E6000000}"/>
    <cellStyle name="ВедРесурсовАкт" xfId="235" xr:uid="{00000000-0005-0000-0000-0000E7000000}"/>
    <cellStyle name="Вывод 2" xfId="236" xr:uid="{00000000-0005-0000-0000-0000E8000000}"/>
    <cellStyle name="Вывод 2 2" xfId="237" xr:uid="{00000000-0005-0000-0000-0000E9000000}"/>
    <cellStyle name="Вывод 2 3" xfId="238" xr:uid="{00000000-0005-0000-0000-0000EA000000}"/>
    <cellStyle name="Вывод 3" xfId="239" xr:uid="{00000000-0005-0000-0000-0000EB000000}"/>
    <cellStyle name="Вывод 3 2" xfId="240" xr:uid="{00000000-0005-0000-0000-0000EC000000}"/>
    <cellStyle name="Вывод 3 3" xfId="241" xr:uid="{00000000-0005-0000-0000-0000ED000000}"/>
    <cellStyle name="Вывод 4" xfId="242" xr:uid="{00000000-0005-0000-0000-0000EE000000}"/>
    <cellStyle name="Вывод 4 2" xfId="243" xr:uid="{00000000-0005-0000-0000-0000EF000000}"/>
    <cellStyle name="Вывод 4 3" xfId="244" xr:uid="{00000000-0005-0000-0000-0000F0000000}"/>
    <cellStyle name="Вычисление 2" xfId="245" xr:uid="{00000000-0005-0000-0000-0000F1000000}"/>
    <cellStyle name="Вычисление 2 2" xfId="246" xr:uid="{00000000-0005-0000-0000-0000F2000000}"/>
    <cellStyle name="Вычисление 2 3" xfId="247" xr:uid="{00000000-0005-0000-0000-0000F3000000}"/>
    <cellStyle name="Вычисление 3" xfId="248" xr:uid="{00000000-0005-0000-0000-0000F4000000}"/>
    <cellStyle name="Вычисление 3 2" xfId="249" xr:uid="{00000000-0005-0000-0000-0000F5000000}"/>
    <cellStyle name="Вычисление 3 3" xfId="250" xr:uid="{00000000-0005-0000-0000-0000F6000000}"/>
    <cellStyle name="Вычисление 4" xfId="251" xr:uid="{00000000-0005-0000-0000-0000F7000000}"/>
    <cellStyle name="Вычисление 4 2" xfId="252" xr:uid="{00000000-0005-0000-0000-0000F8000000}"/>
    <cellStyle name="Вычисление 4 3" xfId="253" xr:uid="{00000000-0005-0000-0000-0000F9000000}"/>
    <cellStyle name="Денежный 2" xfId="254" xr:uid="{00000000-0005-0000-0000-0000FA000000}"/>
    <cellStyle name="Денежный 2 2" xfId="255" xr:uid="{00000000-0005-0000-0000-0000FB000000}"/>
    <cellStyle name="Денежный 3" xfId="256" xr:uid="{00000000-0005-0000-0000-0000FC000000}"/>
    <cellStyle name="Заголовок 1 2" xfId="257" xr:uid="{00000000-0005-0000-0000-0000FD000000}"/>
    <cellStyle name="Заголовок 1 3" xfId="258" xr:uid="{00000000-0005-0000-0000-0000FE000000}"/>
    <cellStyle name="Заголовок 1 4" xfId="259" xr:uid="{00000000-0005-0000-0000-0000FF000000}"/>
    <cellStyle name="Заголовок 2 2" xfId="260" xr:uid="{00000000-0005-0000-0000-000000010000}"/>
    <cellStyle name="Заголовок 2 3" xfId="261" xr:uid="{00000000-0005-0000-0000-000001010000}"/>
    <cellStyle name="Заголовок 2 4" xfId="262" xr:uid="{00000000-0005-0000-0000-000002010000}"/>
    <cellStyle name="Заголовок 3 2" xfId="263" xr:uid="{00000000-0005-0000-0000-000003010000}"/>
    <cellStyle name="Заголовок 3 3" xfId="264" xr:uid="{00000000-0005-0000-0000-000004010000}"/>
    <cellStyle name="Заголовок 3 4" xfId="265" xr:uid="{00000000-0005-0000-0000-000005010000}"/>
    <cellStyle name="Заголовок 4 2" xfId="266" xr:uid="{00000000-0005-0000-0000-000006010000}"/>
    <cellStyle name="Заголовок 4 3" xfId="267" xr:uid="{00000000-0005-0000-0000-000007010000}"/>
    <cellStyle name="Заголовок 4 4" xfId="268" xr:uid="{00000000-0005-0000-0000-000008010000}"/>
    <cellStyle name="Защитный" xfId="269" xr:uid="{00000000-0005-0000-0000-000009010000}"/>
    <cellStyle name="Итог 2" xfId="270" xr:uid="{00000000-0005-0000-0000-00000A010000}"/>
    <cellStyle name="Итог 2 2" xfId="271" xr:uid="{00000000-0005-0000-0000-00000B010000}"/>
    <cellStyle name="Итог 2 3" xfId="272" xr:uid="{00000000-0005-0000-0000-00000C010000}"/>
    <cellStyle name="Итог 3" xfId="273" xr:uid="{00000000-0005-0000-0000-00000D010000}"/>
    <cellStyle name="Итог 3 2" xfId="274" xr:uid="{00000000-0005-0000-0000-00000E010000}"/>
    <cellStyle name="Итог 3 3" xfId="275" xr:uid="{00000000-0005-0000-0000-00000F010000}"/>
    <cellStyle name="Итог 4" xfId="276" xr:uid="{00000000-0005-0000-0000-000010010000}"/>
    <cellStyle name="Итог 4 2" xfId="277" xr:uid="{00000000-0005-0000-0000-000011010000}"/>
    <cellStyle name="Итог 4 3" xfId="278" xr:uid="{00000000-0005-0000-0000-000012010000}"/>
    <cellStyle name="Итоги" xfId="279" xr:uid="{00000000-0005-0000-0000-000013010000}"/>
    <cellStyle name="ИтогоАктБазЦ" xfId="280" xr:uid="{00000000-0005-0000-0000-000014010000}"/>
    <cellStyle name="ИтогоАктТекЦ" xfId="281" xr:uid="{00000000-0005-0000-0000-000015010000}"/>
    <cellStyle name="ИтогоБазЦ" xfId="282" xr:uid="{00000000-0005-0000-0000-000016010000}"/>
    <cellStyle name="ИтогоТекЦ" xfId="283" xr:uid="{00000000-0005-0000-0000-000017010000}"/>
    <cellStyle name="Контрольная ячейка 2" xfId="284" xr:uid="{00000000-0005-0000-0000-000018010000}"/>
    <cellStyle name="Контрольная ячейка 3" xfId="285" xr:uid="{00000000-0005-0000-0000-000019010000}"/>
    <cellStyle name="Контрольная ячейка 4" xfId="286" xr:uid="{00000000-0005-0000-0000-00001A010000}"/>
    <cellStyle name="ЛокСмета" xfId="287" xr:uid="{00000000-0005-0000-0000-00001B010000}"/>
    <cellStyle name="ЛокСмета 2" xfId="288" xr:uid="{00000000-0005-0000-0000-00001C010000}"/>
    <cellStyle name="ЛокСмМТСН" xfId="289" xr:uid="{00000000-0005-0000-0000-00001D010000}"/>
    <cellStyle name="ЛокСмМТСН 2" xfId="290" xr:uid="{00000000-0005-0000-0000-00001E010000}"/>
    <cellStyle name="Название 2" xfId="291" xr:uid="{00000000-0005-0000-0000-00001F010000}"/>
    <cellStyle name="Название 3" xfId="292" xr:uid="{00000000-0005-0000-0000-000020010000}"/>
    <cellStyle name="Нейтральный 2" xfId="293" xr:uid="{00000000-0005-0000-0000-000021010000}"/>
    <cellStyle name="Нейтральный 3" xfId="294" xr:uid="{00000000-0005-0000-0000-000022010000}"/>
    <cellStyle name="Нейтральный 4" xfId="295" xr:uid="{00000000-0005-0000-0000-000023010000}"/>
    <cellStyle name="Обычный" xfId="0" builtinId="0"/>
    <cellStyle name="Обычный 10" xfId="296" xr:uid="{00000000-0005-0000-0000-000025010000}"/>
    <cellStyle name="Обычный 10 2" xfId="297" xr:uid="{00000000-0005-0000-0000-000026010000}"/>
    <cellStyle name="Обычный 10 2 4" xfId="626" xr:uid="{00000000-0005-0000-0000-000027010000}"/>
    <cellStyle name="Обычный 10 3" xfId="298" xr:uid="{00000000-0005-0000-0000-000028010000}"/>
    <cellStyle name="Обычный 10 6" xfId="625" xr:uid="{00000000-0005-0000-0000-000029010000}"/>
    <cellStyle name="Обычный 10 7" xfId="628" xr:uid="{00000000-0005-0000-0000-00002A010000}"/>
    <cellStyle name="Обычный 100" xfId="515" xr:uid="{00000000-0005-0000-0000-00002B010000}"/>
    <cellStyle name="Обычный 100 2" xfId="645" xr:uid="{00000000-0005-0000-0000-00002C010000}"/>
    <cellStyle name="Обычный 100 2 2" xfId="646" xr:uid="{00000000-0005-0000-0000-00002D010000}"/>
    <cellStyle name="Обычный 101" xfId="516" xr:uid="{00000000-0005-0000-0000-00002E010000}"/>
    <cellStyle name="Обычный 102" xfId="517" xr:uid="{00000000-0005-0000-0000-00002F010000}"/>
    <cellStyle name="Обычный 103" xfId="518" xr:uid="{00000000-0005-0000-0000-000030010000}"/>
    <cellStyle name="Обычный 103 2" xfId="522" xr:uid="{00000000-0005-0000-0000-000031010000}"/>
    <cellStyle name="Обычный 104" xfId="519" xr:uid="{00000000-0005-0000-0000-000032010000}"/>
    <cellStyle name="Обычный 105" xfId="520" xr:uid="{00000000-0005-0000-0000-000033010000}"/>
    <cellStyle name="Обычный 106" xfId="521" xr:uid="{00000000-0005-0000-0000-000034010000}"/>
    <cellStyle name="Обычный 107" xfId="525" xr:uid="{00000000-0005-0000-0000-000035010000}"/>
    <cellStyle name="Обычный 108" xfId="526" xr:uid="{00000000-0005-0000-0000-000036010000}"/>
    <cellStyle name="Обычный 109" xfId="527" xr:uid="{00000000-0005-0000-0000-000037010000}"/>
    <cellStyle name="Обычный 11" xfId="299" xr:uid="{00000000-0005-0000-0000-000038010000}"/>
    <cellStyle name="Обычный 11 2" xfId="300" xr:uid="{00000000-0005-0000-0000-000039010000}"/>
    <cellStyle name="Обычный 11 3" xfId="301" xr:uid="{00000000-0005-0000-0000-00003A010000}"/>
    <cellStyle name="Обычный 110" xfId="528" xr:uid="{00000000-0005-0000-0000-00003B010000}"/>
    <cellStyle name="Обычный 111" xfId="529" xr:uid="{00000000-0005-0000-0000-00003C010000}"/>
    <cellStyle name="Обычный 112" xfId="530" xr:uid="{00000000-0005-0000-0000-00003D010000}"/>
    <cellStyle name="Обычный 113" xfId="533" xr:uid="{00000000-0005-0000-0000-00003E010000}"/>
    <cellStyle name="Обычный 114" xfId="534" xr:uid="{00000000-0005-0000-0000-00003F010000}"/>
    <cellStyle name="Обычный 115" xfId="537" xr:uid="{00000000-0005-0000-0000-000040010000}"/>
    <cellStyle name="Обычный 116" xfId="538" xr:uid="{00000000-0005-0000-0000-000041010000}"/>
    <cellStyle name="Обычный 116 2" xfId="546" xr:uid="{00000000-0005-0000-0000-000042010000}"/>
    <cellStyle name="Обычный 116 2 2" xfId="551" xr:uid="{00000000-0005-0000-0000-000043010000}"/>
    <cellStyle name="Обычный 116 2 2 2" xfId="554" xr:uid="{00000000-0005-0000-0000-000044010000}"/>
    <cellStyle name="Обычный 116 2 2 3" xfId="604" xr:uid="{00000000-0005-0000-0000-000045010000}"/>
    <cellStyle name="Обычный 117" xfId="539" xr:uid="{00000000-0005-0000-0000-000046010000}"/>
    <cellStyle name="Обычный 118" xfId="542" xr:uid="{00000000-0005-0000-0000-000047010000}"/>
    <cellStyle name="Обычный 119" xfId="543" xr:uid="{00000000-0005-0000-0000-000048010000}"/>
    <cellStyle name="Обычный 12" xfId="302" xr:uid="{00000000-0005-0000-0000-000049010000}"/>
    <cellStyle name="Обычный 12 2" xfId="303" xr:uid="{00000000-0005-0000-0000-00004A010000}"/>
    <cellStyle name="Обычный 12 3" xfId="304" xr:uid="{00000000-0005-0000-0000-00004B010000}"/>
    <cellStyle name="Обычный 120" xfId="544" xr:uid="{00000000-0005-0000-0000-00004C010000}"/>
    <cellStyle name="Обычный 121" xfId="545" xr:uid="{00000000-0005-0000-0000-00004D010000}"/>
    <cellStyle name="Обычный 122" xfId="547" xr:uid="{00000000-0005-0000-0000-00004E010000}"/>
    <cellStyle name="Обычный 123" xfId="548" xr:uid="{00000000-0005-0000-0000-00004F010000}"/>
    <cellStyle name="Обычный 123 2" xfId="552" xr:uid="{00000000-0005-0000-0000-000050010000}"/>
    <cellStyle name="Обычный 124" xfId="549" xr:uid="{00000000-0005-0000-0000-000051010000}"/>
    <cellStyle name="Обычный 125" xfId="550" xr:uid="{00000000-0005-0000-0000-000052010000}"/>
    <cellStyle name="Обычный 126" xfId="553" xr:uid="{00000000-0005-0000-0000-000053010000}"/>
    <cellStyle name="Обычный 127" xfId="555" xr:uid="{00000000-0005-0000-0000-000054010000}"/>
    <cellStyle name="Обычный 127 2" xfId="566" xr:uid="{00000000-0005-0000-0000-000055010000}"/>
    <cellStyle name="Обычный 128" xfId="556" xr:uid="{00000000-0005-0000-0000-000056010000}"/>
    <cellStyle name="Обычный 129" xfId="557" xr:uid="{00000000-0005-0000-0000-000057010000}"/>
    <cellStyle name="Обычный 129 2" xfId="568" xr:uid="{00000000-0005-0000-0000-000058010000}"/>
    <cellStyle name="Обычный 13" xfId="305" xr:uid="{00000000-0005-0000-0000-000059010000}"/>
    <cellStyle name="Обычный 13 2" xfId="306" xr:uid="{00000000-0005-0000-0000-00005A010000}"/>
    <cellStyle name="Обычный 13 3" xfId="307" xr:uid="{00000000-0005-0000-0000-00005B010000}"/>
    <cellStyle name="Обычный 130" xfId="558" xr:uid="{00000000-0005-0000-0000-00005C010000}"/>
    <cellStyle name="Обычный 130 2" xfId="565" xr:uid="{00000000-0005-0000-0000-00005D010000}"/>
    <cellStyle name="Обычный 131" xfId="559" xr:uid="{00000000-0005-0000-0000-00005E010000}"/>
    <cellStyle name="Обычный 131 2" xfId="567" xr:uid="{00000000-0005-0000-0000-00005F010000}"/>
    <cellStyle name="Обычный 132" xfId="560" xr:uid="{00000000-0005-0000-0000-000060010000}"/>
    <cellStyle name="Обычный 133" xfId="561" xr:uid="{00000000-0005-0000-0000-000061010000}"/>
    <cellStyle name="Обычный 133 2" xfId="573" xr:uid="{00000000-0005-0000-0000-000062010000}"/>
    <cellStyle name="Обычный 133 3" xfId="576" xr:uid="{00000000-0005-0000-0000-000063010000}"/>
    <cellStyle name="Обычный 134" xfId="562" xr:uid="{00000000-0005-0000-0000-000064010000}"/>
    <cellStyle name="Обычный 135" xfId="569" xr:uid="{00000000-0005-0000-0000-000065010000}"/>
    <cellStyle name="Обычный 136" xfId="570" xr:uid="{00000000-0005-0000-0000-000066010000}"/>
    <cellStyle name="Обычный 137" xfId="571" xr:uid="{00000000-0005-0000-0000-000067010000}"/>
    <cellStyle name="Обычный 138" xfId="572" xr:uid="{00000000-0005-0000-0000-000068010000}"/>
    <cellStyle name="Обычный 139" xfId="574" xr:uid="{00000000-0005-0000-0000-000069010000}"/>
    <cellStyle name="Обычный 14" xfId="308" xr:uid="{00000000-0005-0000-0000-00006A010000}"/>
    <cellStyle name="Обычный 140" xfId="575" xr:uid="{00000000-0005-0000-0000-00006B010000}"/>
    <cellStyle name="Обычный 141" xfId="577" xr:uid="{00000000-0005-0000-0000-00006C010000}"/>
    <cellStyle name="Обычный 141 2" xfId="593" xr:uid="{00000000-0005-0000-0000-00006D010000}"/>
    <cellStyle name="Обычный 141 2 2" xfId="606" xr:uid="{00000000-0005-0000-0000-00006E010000}"/>
    <cellStyle name="Обычный 141 3" xfId="608" xr:uid="{00000000-0005-0000-0000-00006F010000}"/>
    <cellStyle name="Обычный 141 4" xfId="605" xr:uid="{00000000-0005-0000-0000-000070010000}"/>
    <cellStyle name="Обычный 142" xfId="583" xr:uid="{00000000-0005-0000-0000-000071010000}"/>
    <cellStyle name="Обычный 143" xfId="584" xr:uid="{00000000-0005-0000-0000-000072010000}"/>
    <cellStyle name="Обычный 144" xfId="585" xr:uid="{00000000-0005-0000-0000-000073010000}"/>
    <cellStyle name="Обычный 145" xfId="586" xr:uid="{00000000-0005-0000-0000-000074010000}"/>
    <cellStyle name="Обычный 146" xfId="587" xr:uid="{00000000-0005-0000-0000-000075010000}"/>
    <cellStyle name="Обычный 147" xfId="588" xr:uid="{00000000-0005-0000-0000-000076010000}"/>
    <cellStyle name="Обычный 148" xfId="589" xr:uid="{00000000-0005-0000-0000-000077010000}"/>
    <cellStyle name="Обычный 149" xfId="590" xr:uid="{00000000-0005-0000-0000-000078010000}"/>
    <cellStyle name="Обычный 15" xfId="309" xr:uid="{00000000-0005-0000-0000-000079010000}"/>
    <cellStyle name="Обычный 15 2" xfId="310" xr:uid="{00000000-0005-0000-0000-00007A010000}"/>
    <cellStyle name="Обычный 150" xfId="595" xr:uid="{00000000-0005-0000-0000-00007B010000}"/>
    <cellStyle name="Обычный 151" xfId="596" xr:uid="{00000000-0005-0000-0000-00007C010000}"/>
    <cellStyle name="Обычный 152" xfId="597" xr:uid="{00000000-0005-0000-0000-00007D010000}"/>
    <cellStyle name="Обычный 153" xfId="598" xr:uid="{00000000-0005-0000-0000-00007E010000}"/>
    <cellStyle name="Обычный 154" xfId="599" xr:uid="{00000000-0005-0000-0000-00007F010000}"/>
    <cellStyle name="Обычный 155" xfId="600" xr:uid="{00000000-0005-0000-0000-000080010000}"/>
    <cellStyle name="Обычный 156" xfId="601" xr:uid="{00000000-0005-0000-0000-000081010000}"/>
    <cellStyle name="Обычный 157" xfId="602" xr:uid="{00000000-0005-0000-0000-000082010000}"/>
    <cellStyle name="Обычный 158" xfId="603" xr:uid="{00000000-0005-0000-0000-000083010000}"/>
    <cellStyle name="Обычный 159" xfId="613" xr:uid="{00000000-0005-0000-0000-000084010000}"/>
    <cellStyle name="Обычный 16" xfId="311" xr:uid="{00000000-0005-0000-0000-000085010000}"/>
    <cellStyle name="Обычный 160" xfId="614" xr:uid="{00000000-0005-0000-0000-000086010000}"/>
    <cellStyle name="Обычный 161" xfId="618" xr:uid="{00000000-0005-0000-0000-000087010000}"/>
    <cellStyle name="Обычный 162" xfId="619" xr:uid="{00000000-0005-0000-0000-000088010000}"/>
    <cellStyle name="Обычный 163" xfId="620" xr:uid="{00000000-0005-0000-0000-000089010000}"/>
    <cellStyle name="Обычный 164" xfId="621" xr:uid="{00000000-0005-0000-0000-00008A010000}"/>
    <cellStyle name="Обычный 165" xfId="622" xr:uid="{00000000-0005-0000-0000-00008B010000}"/>
    <cellStyle name="Обычный 166" xfId="623" xr:uid="{00000000-0005-0000-0000-00008C010000}"/>
    <cellStyle name="Обычный 17" xfId="312" xr:uid="{00000000-0005-0000-0000-00008D010000}"/>
    <cellStyle name="Обычный 17 2" xfId="313" xr:uid="{00000000-0005-0000-0000-00008E010000}"/>
    <cellStyle name="Обычный 17 2 2" xfId="471" xr:uid="{00000000-0005-0000-0000-00008F010000}"/>
    <cellStyle name="Обычный 17 2 2 2" xfId="536" xr:uid="{00000000-0005-0000-0000-000090010000}"/>
    <cellStyle name="Обычный 17 2 2 2 2" xfId="609" xr:uid="{00000000-0005-0000-0000-000091010000}"/>
    <cellStyle name="Обычный 17 2 3" xfId="472" xr:uid="{00000000-0005-0000-0000-000092010000}"/>
    <cellStyle name="Обычный 17 2 3 2" xfId="532" xr:uid="{00000000-0005-0000-0000-000093010000}"/>
    <cellStyle name="Обычный 17 2 3 2 2" xfId="540" xr:uid="{00000000-0005-0000-0000-000094010000}"/>
    <cellStyle name="Обычный 17 2 3 2 2 2" xfId="563" xr:uid="{00000000-0005-0000-0000-000095010000}"/>
    <cellStyle name="Обычный 17 2 3 2 2 2 2" xfId="591" xr:uid="{00000000-0005-0000-0000-000096010000}"/>
    <cellStyle name="Обычный 17 2 3 2 2 2 3" xfId="607" xr:uid="{00000000-0005-0000-0000-000097010000}"/>
    <cellStyle name="Обычный 17 2 3 2 2 2 4" xfId="615" xr:uid="{00000000-0005-0000-0000-000098010000}"/>
    <cellStyle name="Обычный 17 2 3 2 2 3" xfId="610" xr:uid="{00000000-0005-0000-0000-000099010000}"/>
    <cellStyle name="Обычный 18" xfId="314" xr:uid="{00000000-0005-0000-0000-00009A010000}"/>
    <cellStyle name="Обычный 19" xfId="425" xr:uid="{00000000-0005-0000-0000-00009B010000}"/>
    <cellStyle name="Обычный 2" xfId="1" xr:uid="{00000000-0005-0000-0000-00009C010000}"/>
    <cellStyle name="Обычный 2 10" xfId="315" xr:uid="{00000000-0005-0000-0000-00009D010000}"/>
    <cellStyle name="Обычный 2 11" xfId="642" xr:uid="{00000000-0005-0000-0000-00009E010000}"/>
    <cellStyle name="Обычный 2 12" xfId="655" xr:uid="{00000000-0005-0000-0000-00009F010000}"/>
    <cellStyle name="Обычный 2 19" xfId="624" xr:uid="{00000000-0005-0000-0000-0000A0010000}"/>
    <cellStyle name="Обычный 2 2" xfId="5" xr:uid="{00000000-0005-0000-0000-0000A1010000}"/>
    <cellStyle name="Обычный 2 2 2" xfId="316" xr:uid="{00000000-0005-0000-0000-0000A2010000}"/>
    <cellStyle name="Обычный 2 2 2 2" xfId="317" xr:uid="{00000000-0005-0000-0000-0000A3010000}"/>
    <cellStyle name="Обычный 2 2 2 3" xfId="318" xr:uid="{00000000-0005-0000-0000-0000A4010000}"/>
    <cellStyle name="Обычный 2 2 2 4" xfId="632" xr:uid="{00000000-0005-0000-0000-0000A5010000}"/>
    <cellStyle name="Обычный 2 2 3" xfId="319" xr:uid="{00000000-0005-0000-0000-0000A6010000}"/>
    <cellStyle name="Обычный 2 2 3 2" xfId="320" xr:uid="{00000000-0005-0000-0000-0000A7010000}"/>
    <cellStyle name="Обычный 2 2 4" xfId="321" xr:uid="{00000000-0005-0000-0000-0000A8010000}"/>
    <cellStyle name="Обычный 2 2 4 4" xfId="627" xr:uid="{00000000-0005-0000-0000-0000A9010000}"/>
    <cellStyle name="Обычный 2 2 5" xfId="322" xr:uid="{00000000-0005-0000-0000-0000AA010000}"/>
    <cellStyle name="Обычный 2 2 6" xfId="323" xr:uid="{00000000-0005-0000-0000-0000AB010000}"/>
    <cellStyle name="Обычный 2 2 7" xfId="647" xr:uid="{00000000-0005-0000-0000-0000AC010000}"/>
    <cellStyle name="Обычный 2 3" xfId="324" xr:uid="{00000000-0005-0000-0000-0000AD010000}"/>
    <cellStyle name="Обычный 2 3 2" xfId="325" xr:uid="{00000000-0005-0000-0000-0000AE010000}"/>
    <cellStyle name="Обычный 2 3 2 2" xfId="326" xr:uid="{00000000-0005-0000-0000-0000AF010000}"/>
    <cellStyle name="Обычный 2 3 3" xfId="327" xr:uid="{00000000-0005-0000-0000-0000B0010000}"/>
    <cellStyle name="Обычный 2 4" xfId="328" xr:uid="{00000000-0005-0000-0000-0000B1010000}"/>
    <cellStyle name="Обычный 2 4 2" xfId="329" xr:uid="{00000000-0005-0000-0000-0000B2010000}"/>
    <cellStyle name="Обычный 2 4 3" xfId="656" xr:uid="{00000000-0005-0000-0000-0000B3010000}"/>
    <cellStyle name="Обычный 2 5" xfId="330" xr:uid="{00000000-0005-0000-0000-0000B4010000}"/>
    <cellStyle name="Обычный 2 5 2" xfId="649" xr:uid="{00000000-0005-0000-0000-0000B5010000}"/>
    <cellStyle name="Обычный 2 6" xfId="331" xr:uid="{00000000-0005-0000-0000-0000B6010000}"/>
    <cellStyle name="Обычный 2 7" xfId="332" xr:uid="{00000000-0005-0000-0000-0000B7010000}"/>
    <cellStyle name="Обычный 2 8" xfId="333" xr:uid="{00000000-0005-0000-0000-0000B8010000}"/>
    <cellStyle name="Обычный 2 9" xfId="334" xr:uid="{00000000-0005-0000-0000-0000B9010000}"/>
    <cellStyle name="Обычный 2_ИПР 2010-16.02.10" xfId="335" xr:uid="{00000000-0005-0000-0000-0000BA010000}"/>
    <cellStyle name="Обычный 20" xfId="426" xr:uid="{00000000-0005-0000-0000-0000BB010000}"/>
    <cellStyle name="Обычный 21" xfId="336" xr:uid="{00000000-0005-0000-0000-0000BC010000}"/>
    <cellStyle name="Обычный 22" xfId="427" xr:uid="{00000000-0005-0000-0000-0000BD010000}"/>
    <cellStyle name="Обычный 23" xfId="428" xr:uid="{00000000-0005-0000-0000-0000BE010000}"/>
    <cellStyle name="Обычный 24" xfId="429" xr:uid="{00000000-0005-0000-0000-0000BF010000}"/>
    <cellStyle name="Обычный 25" xfId="430" xr:uid="{00000000-0005-0000-0000-0000C0010000}"/>
    <cellStyle name="Обычный 26" xfId="431" xr:uid="{00000000-0005-0000-0000-0000C1010000}"/>
    <cellStyle name="Обычный 26 2" xfId="512" xr:uid="{00000000-0005-0000-0000-0000C2010000}"/>
    <cellStyle name="Обычный 27" xfId="432" xr:uid="{00000000-0005-0000-0000-0000C3010000}"/>
    <cellStyle name="Обычный 28" xfId="433" xr:uid="{00000000-0005-0000-0000-0000C4010000}"/>
    <cellStyle name="Обычный 29" xfId="434" xr:uid="{00000000-0005-0000-0000-0000C5010000}"/>
    <cellStyle name="Обычный 3" xfId="2" xr:uid="{00000000-0005-0000-0000-0000C6010000}"/>
    <cellStyle name="Обычный 3 2" xfId="3" xr:uid="{00000000-0005-0000-0000-0000C7010000}"/>
    <cellStyle name="Обычный 3 2 2" xfId="4" xr:uid="{00000000-0005-0000-0000-0000C8010000}"/>
    <cellStyle name="Обычный 3 2 2 2" xfId="633" xr:uid="{00000000-0005-0000-0000-0000C9010000}"/>
    <cellStyle name="Обычный 3 2 2 3" xfId="636" xr:uid="{00000000-0005-0000-0000-0000CA010000}"/>
    <cellStyle name="Обычный 3 3" xfId="337" xr:uid="{00000000-0005-0000-0000-0000CB010000}"/>
    <cellStyle name="Обычный 3 3 2" xfId="338" xr:uid="{00000000-0005-0000-0000-0000CC010000}"/>
    <cellStyle name="Обычный 3 3 3" xfId="579" xr:uid="{00000000-0005-0000-0000-0000CD010000}"/>
    <cellStyle name="Обычный 3 4" xfId="424" xr:uid="{00000000-0005-0000-0000-0000CE010000}"/>
    <cellStyle name="Обычный 3 5" xfId="473" xr:uid="{00000000-0005-0000-0000-0000CF010000}"/>
    <cellStyle name="Обычный 3 5 2" xfId="535" xr:uid="{00000000-0005-0000-0000-0000D0010000}"/>
    <cellStyle name="Обычный 3 5 2 2" xfId="541" xr:uid="{00000000-0005-0000-0000-0000D1010000}"/>
    <cellStyle name="Обычный 3 5 2 2 2" xfId="564" xr:uid="{00000000-0005-0000-0000-0000D2010000}"/>
    <cellStyle name="Обычный 3 5 2 2 2 2" xfId="592" xr:uid="{00000000-0005-0000-0000-0000D3010000}"/>
    <cellStyle name="Обычный 3 5 2 2 2 2 2" xfId="617" xr:uid="{00000000-0005-0000-0000-0000D4010000}"/>
    <cellStyle name="Обычный 3 5 2 2 2 3" xfId="616" xr:uid="{00000000-0005-0000-0000-0000D5010000}"/>
    <cellStyle name="Обычный 3 5 2 2 3" xfId="611" xr:uid="{00000000-0005-0000-0000-0000D6010000}"/>
    <cellStyle name="Обычный 3 6" xfId="658" xr:uid="{CCB2F95A-9D73-46E3-A5C1-0F2B8BB0F63C}"/>
    <cellStyle name="Обычный 30" xfId="435" xr:uid="{00000000-0005-0000-0000-0000D7010000}"/>
    <cellStyle name="Обычный 31" xfId="436" xr:uid="{00000000-0005-0000-0000-0000D8010000}"/>
    <cellStyle name="Обычный 32" xfId="437" xr:uid="{00000000-0005-0000-0000-0000D9010000}"/>
    <cellStyle name="Обычный 33" xfId="438" xr:uid="{00000000-0005-0000-0000-0000DA010000}"/>
    <cellStyle name="Обычный 34" xfId="439" xr:uid="{00000000-0005-0000-0000-0000DB010000}"/>
    <cellStyle name="Обычный 35" xfId="440" xr:uid="{00000000-0005-0000-0000-0000DC010000}"/>
    <cellStyle name="Обычный 36" xfId="441" xr:uid="{00000000-0005-0000-0000-0000DD010000}"/>
    <cellStyle name="Обычный 37" xfId="442" xr:uid="{00000000-0005-0000-0000-0000DE010000}"/>
    <cellStyle name="Обычный 38" xfId="443" xr:uid="{00000000-0005-0000-0000-0000DF010000}"/>
    <cellStyle name="Обычный 39" xfId="444" xr:uid="{00000000-0005-0000-0000-0000E0010000}"/>
    <cellStyle name="Обычный 4" xfId="339" xr:uid="{00000000-0005-0000-0000-0000E1010000}"/>
    <cellStyle name="Обычный 4 2" xfId="340" xr:uid="{00000000-0005-0000-0000-0000E2010000}"/>
    <cellStyle name="Обычный 4 3" xfId="341" xr:uid="{00000000-0005-0000-0000-0000E3010000}"/>
    <cellStyle name="Обычный 4 4" xfId="342" xr:uid="{00000000-0005-0000-0000-0000E4010000}"/>
    <cellStyle name="Обычный 40" xfId="445" xr:uid="{00000000-0005-0000-0000-0000E5010000}"/>
    <cellStyle name="Обычный 41" xfId="446" xr:uid="{00000000-0005-0000-0000-0000E6010000}"/>
    <cellStyle name="Обычный 42" xfId="447" xr:uid="{00000000-0005-0000-0000-0000E7010000}"/>
    <cellStyle name="Обычный 43" xfId="448" xr:uid="{00000000-0005-0000-0000-0000E8010000}"/>
    <cellStyle name="Обычный 44" xfId="449" xr:uid="{00000000-0005-0000-0000-0000E9010000}"/>
    <cellStyle name="Обычный 45" xfId="450" xr:uid="{00000000-0005-0000-0000-0000EA010000}"/>
    <cellStyle name="Обычный 46" xfId="451" xr:uid="{00000000-0005-0000-0000-0000EB010000}"/>
    <cellStyle name="Обычный 47" xfId="452" xr:uid="{00000000-0005-0000-0000-0000EC010000}"/>
    <cellStyle name="Обычный 48" xfId="453" xr:uid="{00000000-0005-0000-0000-0000ED010000}"/>
    <cellStyle name="Обычный 49" xfId="454" xr:uid="{00000000-0005-0000-0000-0000EE010000}"/>
    <cellStyle name="Обычный 49 2" xfId="578" xr:uid="{00000000-0005-0000-0000-0000EF010000}"/>
    <cellStyle name="Обычный 49 2 2" xfId="594" xr:uid="{00000000-0005-0000-0000-0000F0010000}"/>
    <cellStyle name="Обычный 49 2 3" xfId="612" xr:uid="{00000000-0005-0000-0000-0000F1010000}"/>
    <cellStyle name="Обычный 49 3" xfId="635" xr:uid="{00000000-0005-0000-0000-0000F2010000}"/>
    <cellStyle name="Обычный 49 4 2" xfId="641" xr:uid="{00000000-0005-0000-0000-0000F3010000}"/>
    <cellStyle name="Обычный 49 4 2 2" xfId="638" xr:uid="{00000000-0005-0000-0000-0000F4010000}"/>
    <cellStyle name="Обычный 49 4 2 3" xfId="650" xr:uid="{00000000-0005-0000-0000-0000F5010000}"/>
    <cellStyle name="Обычный 49 4 2 4" xfId="653" xr:uid="{00000000-0005-0000-0000-0000F6010000}"/>
    <cellStyle name="Обычный 49 5" xfId="634" xr:uid="{00000000-0005-0000-0000-0000F7010000}"/>
    <cellStyle name="Обычный 5" xfId="343" xr:uid="{00000000-0005-0000-0000-0000F8010000}"/>
    <cellStyle name="Обычный 5 2" xfId="580" xr:uid="{00000000-0005-0000-0000-0000F9010000}"/>
    <cellStyle name="Обычный 5 3" xfId="582" xr:uid="{00000000-0005-0000-0000-0000FA010000}"/>
    <cellStyle name="Обычный 50" xfId="455" xr:uid="{00000000-0005-0000-0000-0000FB010000}"/>
    <cellStyle name="Обычный 51" xfId="456" xr:uid="{00000000-0005-0000-0000-0000FC010000}"/>
    <cellStyle name="Обычный 52" xfId="457" xr:uid="{00000000-0005-0000-0000-0000FD010000}"/>
    <cellStyle name="Обычный 53" xfId="458" xr:uid="{00000000-0005-0000-0000-0000FE010000}"/>
    <cellStyle name="Обычный 54" xfId="459" xr:uid="{00000000-0005-0000-0000-0000FF010000}"/>
    <cellStyle name="Обычный 55" xfId="460" xr:uid="{00000000-0005-0000-0000-000000020000}"/>
    <cellStyle name="Обычный 56" xfId="461" xr:uid="{00000000-0005-0000-0000-000001020000}"/>
    <cellStyle name="Обычный 57" xfId="462" xr:uid="{00000000-0005-0000-0000-000002020000}"/>
    <cellStyle name="Обычный 57 2" xfId="639" xr:uid="{00000000-0005-0000-0000-000003020000}"/>
    <cellStyle name="Обычный 57 3" xfId="640" xr:uid="{00000000-0005-0000-0000-000004020000}"/>
    <cellStyle name="Обычный 57 3 2 2" xfId="654" xr:uid="{00000000-0005-0000-0000-000005020000}"/>
    <cellStyle name="Обычный 57 3 3" xfId="644" xr:uid="{00000000-0005-0000-0000-000006020000}"/>
    <cellStyle name="Обычный 57 3 3 2" xfId="651" xr:uid="{00000000-0005-0000-0000-000007020000}"/>
    <cellStyle name="Обычный 57 3 4 2" xfId="652" xr:uid="{00000000-0005-0000-0000-000008020000}"/>
    <cellStyle name="Обычный 58" xfId="463" xr:uid="{00000000-0005-0000-0000-000009020000}"/>
    <cellStyle name="Обычный 59" xfId="464" xr:uid="{00000000-0005-0000-0000-00000A020000}"/>
    <cellStyle name="Обычный 6" xfId="344" xr:uid="{00000000-0005-0000-0000-00000B020000}"/>
    <cellStyle name="Обычный 6 2" xfId="659" xr:uid="{AF410DA5-9E6D-4556-91CE-6D713E413B3E}"/>
    <cellStyle name="Обычный 60" xfId="465" xr:uid="{00000000-0005-0000-0000-00000C020000}"/>
    <cellStyle name="Обычный 61" xfId="466" xr:uid="{00000000-0005-0000-0000-00000D020000}"/>
    <cellStyle name="Обычный 62" xfId="467" xr:uid="{00000000-0005-0000-0000-00000E020000}"/>
    <cellStyle name="Обычный 63" xfId="468" xr:uid="{00000000-0005-0000-0000-00000F020000}"/>
    <cellStyle name="Обычный 64" xfId="469" xr:uid="{00000000-0005-0000-0000-000010020000}"/>
    <cellStyle name="Обычный 65" xfId="470" xr:uid="{00000000-0005-0000-0000-000011020000}"/>
    <cellStyle name="Обычный 66" xfId="474" xr:uid="{00000000-0005-0000-0000-000012020000}"/>
    <cellStyle name="Обычный 66 2" xfId="510" xr:uid="{00000000-0005-0000-0000-000013020000}"/>
    <cellStyle name="Обычный 66 2 2" xfId="524" xr:uid="{00000000-0005-0000-0000-000014020000}"/>
    <cellStyle name="Обычный 67" xfId="475" xr:uid="{00000000-0005-0000-0000-000015020000}"/>
    <cellStyle name="Обычный 68" xfId="476" xr:uid="{00000000-0005-0000-0000-000016020000}"/>
    <cellStyle name="Обычный 69" xfId="477" xr:uid="{00000000-0005-0000-0000-000017020000}"/>
    <cellStyle name="Обычный 69 2" xfId="509" xr:uid="{00000000-0005-0000-0000-000018020000}"/>
    <cellStyle name="Обычный 69 2 2" xfId="523" xr:uid="{00000000-0005-0000-0000-000019020000}"/>
    <cellStyle name="Обычный 7" xfId="345" xr:uid="{00000000-0005-0000-0000-00001A020000}"/>
    <cellStyle name="Обычный 7 2" xfId="346" xr:uid="{00000000-0005-0000-0000-00001B020000}"/>
    <cellStyle name="Обычный 7 3" xfId="347" xr:uid="{00000000-0005-0000-0000-00001C020000}"/>
    <cellStyle name="Обычный 70" xfId="478" xr:uid="{00000000-0005-0000-0000-00001D020000}"/>
    <cellStyle name="Обычный 71" xfId="479" xr:uid="{00000000-0005-0000-0000-00001E020000}"/>
    <cellStyle name="Обычный 72" xfId="480" xr:uid="{00000000-0005-0000-0000-00001F020000}"/>
    <cellStyle name="Обычный 73" xfId="481" xr:uid="{00000000-0005-0000-0000-000020020000}"/>
    <cellStyle name="Обычный 74" xfId="482" xr:uid="{00000000-0005-0000-0000-000021020000}"/>
    <cellStyle name="Обычный 74 2" xfId="506" xr:uid="{00000000-0005-0000-0000-000022020000}"/>
    <cellStyle name="Обычный 75" xfId="483" xr:uid="{00000000-0005-0000-0000-000023020000}"/>
    <cellStyle name="Обычный 76" xfId="484" xr:uid="{00000000-0005-0000-0000-000024020000}"/>
    <cellStyle name="Обычный 76 2" xfId="508" xr:uid="{00000000-0005-0000-0000-000025020000}"/>
    <cellStyle name="Обычный 77" xfId="485" xr:uid="{00000000-0005-0000-0000-000026020000}"/>
    <cellStyle name="Обычный 78" xfId="486" xr:uid="{00000000-0005-0000-0000-000027020000}"/>
    <cellStyle name="Обычный 79" xfId="487" xr:uid="{00000000-0005-0000-0000-000028020000}"/>
    <cellStyle name="Обычный 8" xfId="348" xr:uid="{00000000-0005-0000-0000-000029020000}"/>
    <cellStyle name="Обычный 8 2" xfId="349" xr:uid="{00000000-0005-0000-0000-00002A020000}"/>
    <cellStyle name="Обычный 8 3" xfId="350" xr:uid="{00000000-0005-0000-0000-00002B020000}"/>
    <cellStyle name="Обычный 80" xfId="488" xr:uid="{00000000-0005-0000-0000-00002C020000}"/>
    <cellStyle name="Обычный 80 2" xfId="511" xr:uid="{00000000-0005-0000-0000-00002D020000}"/>
    <cellStyle name="Обычный 81" xfId="489" xr:uid="{00000000-0005-0000-0000-00002E020000}"/>
    <cellStyle name="Обычный 81 2" xfId="507" xr:uid="{00000000-0005-0000-0000-00002F020000}"/>
    <cellStyle name="Обычный 82" xfId="490" xr:uid="{00000000-0005-0000-0000-000030020000}"/>
    <cellStyle name="Обычный 83" xfId="491" xr:uid="{00000000-0005-0000-0000-000031020000}"/>
    <cellStyle name="Обычный 84" xfId="492" xr:uid="{00000000-0005-0000-0000-000032020000}"/>
    <cellStyle name="Обычный 85" xfId="493" xr:uid="{00000000-0005-0000-0000-000033020000}"/>
    <cellStyle name="Обычный 86" xfId="494" xr:uid="{00000000-0005-0000-0000-000034020000}"/>
    <cellStyle name="Обычный 87" xfId="495" xr:uid="{00000000-0005-0000-0000-000035020000}"/>
    <cellStyle name="Обычный 88" xfId="496" xr:uid="{00000000-0005-0000-0000-000036020000}"/>
    <cellStyle name="Обычный 89" xfId="497" xr:uid="{00000000-0005-0000-0000-000037020000}"/>
    <cellStyle name="Обычный 9" xfId="351" xr:uid="{00000000-0005-0000-0000-000038020000}"/>
    <cellStyle name="Обычный 9 2" xfId="352" xr:uid="{00000000-0005-0000-0000-000039020000}"/>
    <cellStyle name="Обычный 9 3" xfId="353" xr:uid="{00000000-0005-0000-0000-00003A020000}"/>
    <cellStyle name="Обычный 90" xfId="498" xr:uid="{00000000-0005-0000-0000-00003B020000}"/>
    <cellStyle name="Обычный 91" xfId="499" xr:uid="{00000000-0005-0000-0000-00003C020000}"/>
    <cellStyle name="Обычный 92" xfId="500" xr:uid="{00000000-0005-0000-0000-00003D020000}"/>
    <cellStyle name="Обычный 93" xfId="501" xr:uid="{00000000-0005-0000-0000-00003E020000}"/>
    <cellStyle name="Обычный 94" xfId="502" xr:uid="{00000000-0005-0000-0000-00003F020000}"/>
    <cellStyle name="Обычный 95" xfId="503" xr:uid="{00000000-0005-0000-0000-000040020000}"/>
    <cellStyle name="Обычный 96" xfId="504" xr:uid="{00000000-0005-0000-0000-000041020000}"/>
    <cellStyle name="Обычный 97" xfId="505" xr:uid="{00000000-0005-0000-0000-000042020000}"/>
    <cellStyle name="Обычный 98" xfId="513" xr:uid="{00000000-0005-0000-0000-000043020000}"/>
    <cellStyle name="Обычный 99" xfId="514" xr:uid="{00000000-0005-0000-0000-000044020000}"/>
    <cellStyle name="Обычный_ПИР - ВЛ 0,4 к Жив. ферме сЛебяжка2 - на проверку" xfId="531" xr:uid="{00000000-0005-0000-0000-000045020000}"/>
    <cellStyle name="Обычный_ПИР - ВЛ 0,4 к Жив. ферме сЛебяжка2 - на проверку 2" xfId="643" xr:uid="{00000000-0005-0000-0000-000046020000}"/>
    <cellStyle name="Обычный_ПИР - ВЛ 0,4 к Жив. ферме сЛебяжка2 - на проверку 3" xfId="631" xr:uid="{00000000-0005-0000-0000-000047020000}"/>
    <cellStyle name="Обычный_расчеты к сметам" xfId="657" xr:uid="{0AD4B71D-C22A-4486-9594-F24A9244624F}"/>
    <cellStyle name="Параметр" xfId="354" xr:uid="{00000000-0005-0000-0000-000048020000}"/>
    <cellStyle name="ПеременныеСметы" xfId="355" xr:uid="{00000000-0005-0000-0000-000049020000}"/>
    <cellStyle name="ПеременныеСметы 2" xfId="356" xr:uid="{00000000-0005-0000-0000-00004A020000}"/>
    <cellStyle name="Плохой 2" xfId="357" xr:uid="{00000000-0005-0000-0000-00004B020000}"/>
    <cellStyle name="Плохой 3" xfId="358" xr:uid="{00000000-0005-0000-0000-00004C020000}"/>
    <cellStyle name="Плохой 4" xfId="359" xr:uid="{00000000-0005-0000-0000-00004D020000}"/>
    <cellStyle name="Пояснение 2" xfId="360" xr:uid="{00000000-0005-0000-0000-00004E020000}"/>
    <cellStyle name="Пояснение 3" xfId="361" xr:uid="{00000000-0005-0000-0000-00004F020000}"/>
    <cellStyle name="Пояснение 4" xfId="362" xr:uid="{00000000-0005-0000-0000-000050020000}"/>
    <cellStyle name="Примечание 2" xfId="363" xr:uid="{00000000-0005-0000-0000-000051020000}"/>
    <cellStyle name="Примечание 2 2" xfId="364" xr:uid="{00000000-0005-0000-0000-000052020000}"/>
    <cellStyle name="Примечание 2 3" xfId="365" xr:uid="{00000000-0005-0000-0000-000053020000}"/>
    <cellStyle name="Примечание 3" xfId="366" xr:uid="{00000000-0005-0000-0000-000054020000}"/>
    <cellStyle name="Примечание 3 2" xfId="367" xr:uid="{00000000-0005-0000-0000-000055020000}"/>
    <cellStyle name="Примечание 3 3" xfId="368" xr:uid="{00000000-0005-0000-0000-000056020000}"/>
    <cellStyle name="Процентный 2" xfId="369" xr:uid="{00000000-0005-0000-0000-000057020000}"/>
    <cellStyle name="Процентный 2 2" xfId="370" xr:uid="{00000000-0005-0000-0000-000058020000}"/>
    <cellStyle name="Процентный 3" xfId="371" xr:uid="{00000000-0005-0000-0000-000059020000}"/>
    <cellStyle name="РесСмета" xfId="372" xr:uid="{00000000-0005-0000-0000-00005A020000}"/>
    <cellStyle name="РесСмета 2" xfId="373" xr:uid="{00000000-0005-0000-0000-00005B020000}"/>
    <cellStyle name="СводкаСтоимРаб" xfId="374" xr:uid="{00000000-0005-0000-0000-00005C020000}"/>
    <cellStyle name="СводкаСтоимРаб 2" xfId="375" xr:uid="{00000000-0005-0000-0000-00005D020000}"/>
    <cellStyle name="Связанная ячейка 2" xfId="376" xr:uid="{00000000-0005-0000-0000-00005E020000}"/>
    <cellStyle name="Связанная ячейка 3" xfId="377" xr:uid="{00000000-0005-0000-0000-00005F020000}"/>
    <cellStyle name="Связанная ячейка 4" xfId="378" xr:uid="{00000000-0005-0000-0000-000060020000}"/>
    <cellStyle name="смр" xfId="379" xr:uid="{00000000-0005-0000-0000-000061020000}"/>
    <cellStyle name="Стиль 1" xfId="380" xr:uid="{00000000-0005-0000-0000-000062020000}"/>
    <cellStyle name="Стиль 1 2" xfId="381" xr:uid="{00000000-0005-0000-0000-000063020000}"/>
    <cellStyle name="Стиль 1 2 2" xfId="382" xr:uid="{00000000-0005-0000-0000-000064020000}"/>
    <cellStyle name="Стиль 1 3" xfId="383" xr:uid="{00000000-0005-0000-0000-000065020000}"/>
    <cellStyle name="Стиль 1 4" xfId="384" xr:uid="{00000000-0005-0000-0000-000066020000}"/>
    <cellStyle name="Стиль 1 7" xfId="629" xr:uid="{00000000-0005-0000-0000-000067020000}"/>
    <cellStyle name="Стиль 1_ИПР 2010-16.02.10" xfId="385" xr:uid="{00000000-0005-0000-0000-000068020000}"/>
    <cellStyle name="Текст предупреждения 2" xfId="386" xr:uid="{00000000-0005-0000-0000-000069020000}"/>
    <cellStyle name="Текст предупреждения 3" xfId="387" xr:uid="{00000000-0005-0000-0000-00006A020000}"/>
    <cellStyle name="Текст предупреждения 4" xfId="388" xr:uid="{00000000-0005-0000-0000-00006B020000}"/>
    <cellStyle name="Титул" xfId="389" xr:uid="{00000000-0005-0000-0000-00006C020000}"/>
    <cellStyle name="Тысячи [0]_01.01.98" xfId="390" xr:uid="{00000000-0005-0000-0000-00006D020000}"/>
    <cellStyle name="Тысячи_01.01.98" xfId="391" xr:uid="{00000000-0005-0000-0000-00006E020000}"/>
    <cellStyle name="Финансовый 2" xfId="392" xr:uid="{00000000-0005-0000-0000-00006F020000}"/>
    <cellStyle name="Финансовый 2 2" xfId="393" xr:uid="{00000000-0005-0000-0000-000070020000}"/>
    <cellStyle name="Финансовый 2 3" xfId="394" xr:uid="{00000000-0005-0000-0000-000071020000}"/>
    <cellStyle name="Финансовый 2 4" xfId="395" xr:uid="{00000000-0005-0000-0000-000072020000}"/>
    <cellStyle name="Финансовый 2 5" xfId="396" xr:uid="{00000000-0005-0000-0000-000073020000}"/>
    <cellStyle name="Финансовый 2 6" xfId="648" xr:uid="{00000000-0005-0000-0000-000074020000}"/>
    <cellStyle name="Финансовый 3" xfId="397" xr:uid="{00000000-0005-0000-0000-000075020000}"/>
    <cellStyle name="Финансовый 4" xfId="398" xr:uid="{00000000-0005-0000-0000-000076020000}"/>
    <cellStyle name="Финансовый 4 2" xfId="637" xr:uid="{00000000-0005-0000-0000-000077020000}"/>
    <cellStyle name="Финансовый 5" xfId="399" xr:uid="{00000000-0005-0000-0000-000078020000}"/>
    <cellStyle name="Хвост" xfId="400" xr:uid="{00000000-0005-0000-0000-000079020000}"/>
    <cellStyle name="Хороший 2" xfId="401" xr:uid="{00000000-0005-0000-0000-00007A020000}"/>
    <cellStyle name="Хороший 3" xfId="402" xr:uid="{00000000-0005-0000-0000-00007B020000}"/>
    <cellStyle name="Хороший 4" xfId="403" xr:uid="{00000000-0005-0000-0000-00007C020000}"/>
    <cellStyle name="Џђћ–…ќ’ќ›‰" xfId="404" xr:uid="{00000000-0005-0000-0000-00007D020000}"/>
    <cellStyle name="Экспертиза" xfId="405" xr:uid="{00000000-0005-0000-0000-00007E020000}"/>
    <cellStyle name="㼿㼿" xfId="406" xr:uid="{00000000-0005-0000-0000-00007F020000}"/>
    <cellStyle name="㼿㼿 2" xfId="407" xr:uid="{00000000-0005-0000-0000-000080020000}"/>
    <cellStyle name="㼿㼿 3" xfId="408" xr:uid="{00000000-0005-0000-0000-000081020000}"/>
    <cellStyle name="㼿㼿?" xfId="409" xr:uid="{00000000-0005-0000-0000-000082020000}"/>
    <cellStyle name="㼿㼿? 2" xfId="410" xr:uid="{00000000-0005-0000-0000-000083020000}"/>
    <cellStyle name="㼿㼿? 3" xfId="411" xr:uid="{00000000-0005-0000-0000-000084020000}"/>
    <cellStyle name="㼿㼿㼿" xfId="412" xr:uid="{00000000-0005-0000-0000-000085020000}"/>
    <cellStyle name="㼿㼿㼿?" xfId="413" xr:uid="{00000000-0005-0000-0000-000086020000}"/>
    <cellStyle name="㼿㼿㼿㼿" xfId="414" xr:uid="{00000000-0005-0000-0000-000087020000}"/>
    <cellStyle name="㼿㼿㼿㼿?" xfId="415" xr:uid="{00000000-0005-0000-0000-000088020000}"/>
    <cellStyle name="㼿㼿㼿㼿㼿" xfId="416" xr:uid="{00000000-0005-0000-0000-000089020000}"/>
    <cellStyle name="㼿㼿㼿㼿㼿 2" xfId="417" xr:uid="{00000000-0005-0000-0000-00008A020000}"/>
    <cellStyle name="㼿㼿㼿㼿㼿 3" xfId="418" xr:uid="{00000000-0005-0000-0000-00008B020000}"/>
    <cellStyle name="㼿㼿㼿㼿㼿?" xfId="419" xr:uid="{00000000-0005-0000-0000-00008C020000}"/>
    <cellStyle name="㼿㼿㼿㼿㼿㼿?" xfId="420" xr:uid="{00000000-0005-0000-0000-00008D020000}"/>
    <cellStyle name="㼿㼿㼿㼿㼿㼿㼿㼿" xfId="421" xr:uid="{00000000-0005-0000-0000-00008E020000}"/>
    <cellStyle name="㼿㼿㼿㼿㼿㼿㼿㼿㼿" xfId="422" xr:uid="{00000000-0005-0000-0000-00008F020000}"/>
    <cellStyle name="㼿㼿㼿㼿㼿㼿㼿㼿㼿㼿" xfId="423" xr:uid="{00000000-0005-0000-0000-000090020000}"/>
  </cellStyles>
  <dxfs count="0"/>
  <tableStyles count="0" defaultTableStyle="TableStyleMedium9" defaultPivotStyle="PivotStyleLight16"/>
  <colors>
    <mruColors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externalLink" Target="externalLinks/externalLink3.xml"/><Relationship Id="rId21" Type="http://schemas.openxmlformats.org/officeDocument/2006/relationships/worksheet" Target="worksheets/sheet21.xml"/><Relationship Id="rId42" Type="http://schemas.openxmlformats.org/officeDocument/2006/relationships/externalLink" Target="externalLinks/externalLink19.xml"/><Relationship Id="rId47" Type="http://schemas.openxmlformats.org/officeDocument/2006/relationships/externalLink" Target="externalLinks/externalLink24.xml"/><Relationship Id="rId63" Type="http://schemas.openxmlformats.org/officeDocument/2006/relationships/externalLink" Target="externalLinks/externalLink40.xml"/><Relationship Id="rId68" Type="http://schemas.openxmlformats.org/officeDocument/2006/relationships/externalLink" Target="externalLinks/externalLink45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externalLink" Target="externalLinks/externalLink9.xml"/><Relationship Id="rId37" Type="http://schemas.openxmlformats.org/officeDocument/2006/relationships/externalLink" Target="externalLinks/externalLink14.xml"/><Relationship Id="rId53" Type="http://schemas.openxmlformats.org/officeDocument/2006/relationships/externalLink" Target="externalLinks/externalLink30.xml"/><Relationship Id="rId58" Type="http://schemas.openxmlformats.org/officeDocument/2006/relationships/externalLink" Target="externalLinks/externalLink35.xml"/><Relationship Id="rId74" Type="http://schemas.openxmlformats.org/officeDocument/2006/relationships/externalLink" Target="externalLinks/externalLink51.xml"/><Relationship Id="rId79" Type="http://schemas.openxmlformats.org/officeDocument/2006/relationships/externalLink" Target="externalLinks/externalLink56.xml"/><Relationship Id="rId5" Type="http://schemas.openxmlformats.org/officeDocument/2006/relationships/worksheet" Target="worksheets/sheet5.xml"/><Relationship Id="rId61" Type="http://schemas.openxmlformats.org/officeDocument/2006/relationships/externalLink" Target="externalLinks/externalLink38.xml"/><Relationship Id="rId82" Type="http://schemas.openxmlformats.org/officeDocument/2006/relationships/sharedStrings" Target="sharedStrings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4.xml"/><Relationship Id="rId30" Type="http://schemas.openxmlformats.org/officeDocument/2006/relationships/externalLink" Target="externalLinks/externalLink7.xml"/><Relationship Id="rId35" Type="http://schemas.openxmlformats.org/officeDocument/2006/relationships/externalLink" Target="externalLinks/externalLink12.xml"/><Relationship Id="rId43" Type="http://schemas.openxmlformats.org/officeDocument/2006/relationships/externalLink" Target="externalLinks/externalLink20.xml"/><Relationship Id="rId48" Type="http://schemas.openxmlformats.org/officeDocument/2006/relationships/externalLink" Target="externalLinks/externalLink25.xml"/><Relationship Id="rId56" Type="http://schemas.openxmlformats.org/officeDocument/2006/relationships/externalLink" Target="externalLinks/externalLink33.xml"/><Relationship Id="rId64" Type="http://schemas.openxmlformats.org/officeDocument/2006/relationships/externalLink" Target="externalLinks/externalLink41.xml"/><Relationship Id="rId69" Type="http://schemas.openxmlformats.org/officeDocument/2006/relationships/externalLink" Target="externalLinks/externalLink46.xml"/><Relationship Id="rId77" Type="http://schemas.openxmlformats.org/officeDocument/2006/relationships/externalLink" Target="externalLinks/externalLink54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28.xml"/><Relationship Id="rId72" Type="http://schemas.openxmlformats.org/officeDocument/2006/relationships/externalLink" Target="externalLinks/externalLink49.xml"/><Relationship Id="rId80" Type="http://schemas.openxmlformats.org/officeDocument/2006/relationships/theme" Target="theme/theme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2.xml"/><Relationship Id="rId33" Type="http://schemas.openxmlformats.org/officeDocument/2006/relationships/externalLink" Target="externalLinks/externalLink10.xml"/><Relationship Id="rId38" Type="http://schemas.openxmlformats.org/officeDocument/2006/relationships/externalLink" Target="externalLinks/externalLink15.xml"/><Relationship Id="rId46" Type="http://schemas.openxmlformats.org/officeDocument/2006/relationships/externalLink" Target="externalLinks/externalLink23.xml"/><Relationship Id="rId59" Type="http://schemas.openxmlformats.org/officeDocument/2006/relationships/externalLink" Target="externalLinks/externalLink36.xml"/><Relationship Id="rId67" Type="http://schemas.openxmlformats.org/officeDocument/2006/relationships/externalLink" Target="externalLinks/externalLink44.xml"/><Relationship Id="rId20" Type="http://schemas.openxmlformats.org/officeDocument/2006/relationships/worksheet" Target="worksheets/sheet20.xml"/><Relationship Id="rId41" Type="http://schemas.openxmlformats.org/officeDocument/2006/relationships/externalLink" Target="externalLinks/externalLink18.xml"/><Relationship Id="rId54" Type="http://schemas.openxmlformats.org/officeDocument/2006/relationships/externalLink" Target="externalLinks/externalLink31.xml"/><Relationship Id="rId62" Type="http://schemas.openxmlformats.org/officeDocument/2006/relationships/externalLink" Target="externalLinks/externalLink39.xml"/><Relationship Id="rId70" Type="http://schemas.openxmlformats.org/officeDocument/2006/relationships/externalLink" Target="externalLinks/externalLink47.xml"/><Relationship Id="rId75" Type="http://schemas.openxmlformats.org/officeDocument/2006/relationships/externalLink" Target="externalLinks/externalLink52.xml"/><Relationship Id="rId83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5.xml"/><Relationship Id="rId36" Type="http://schemas.openxmlformats.org/officeDocument/2006/relationships/externalLink" Target="externalLinks/externalLink13.xml"/><Relationship Id="rId49" Type="http://schemas.openxmlformats.org/officeDocument/2006/relationships/externalLink" Target="externalLinks/externalLink26.xml"/><Relationship Id="rId57" Type="http://schemas.openxmlformats.org/officeDocument/2006/relationships/externalLink" Target="externalLinks/externalLink34.xml"/><Relationship Id="rId10" Type="http://schemas.openxmlformats.org/officeDocument/2006/relationships/worksheet" Target="worksheets/sheet10.xml"/><Relationship Id="rId31" Type="http://schemas.openxmlformats.org/officeDocument/2006/relationships/externalLink" Target="externalLinks/externalLink8.xml"/><Relationship Id="rId44" Type="http://schemas.openxmlformats.org/officeDocument/2006/relationships/externalLink" Target="externalLinks/externalLink21.xml"/><Relationship Id="rId52" Type="http://schemas.openxmlformats.org/officeDocument/2006/relationships/externalLink" Target="externalLinks/externalLink29.xml"/><Relationship Id="rId60" Type="http://schemas.openxmlformats.org/officeDocument/2006/relationships/externalLink" Target="externalLinks/externalLink37.xml"/><Relationship Id="rId65" Type="http://schemas.openxmlformats.org/officeDocument/2006/relationships/externalLink" Target="externalLinks/externalLink42.xml"/><Relationship Id="rId73" Type="http://schemas.openxmlformats.org/officeDocument/2006/relationships/externalLink" Target="externalLinks/externalLink50.xml"/><Relationship Id="rId78" Type="http://schemas.openxmlformats.org/officeDocument/2006/relationships/externalLink" Target="externalLinks/externalLink55.xml"/><Relationship Id="rId8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externalLink" Target="externalLinks/externalLink16.xml"/><Relationship Id="rId34" Type="http://schemas.openxmlformats.org/officeDocument/2006/relationships/externalLink" Target="externalLinks/externalLink11.xml"/><Relationship Id="rId50" Type="http://schemas.openxmlformats.org/officeDocument/2006/relationships/externalLink" Target="externalLinks/externalLink27.xml"/><Relationship Id="rId55" Type="http://schemas.openxmlformats.org/officeDocument/2006/relationships/externalLink" Target="externalLinks/externalLink32.xml"/><Relationship Id="rId76" Type="http://schemas.openxmlformats.org/officeDocument/2006/relationships/externalLink" Target="externalLinks/externalLink53.xml"/><Relationship Id="rId7" Type="http://schemas.openxmlformats.org/officeDocument/2006/relationships/worksheet" Target="worksheets/sheet7.xml"/><Relationship Id="rId71" Type="http://schemas.openxmlformats.org/officeDocument/2006/relationships/externalLink" Target="externalLinks/externalLink48.xml"/><Relationship Id="rId2" Type="http://schemas.openxmlformats.org/officeDocument/2006/relationships/worksheet" Target="worksheets/sheet2.xml"/><Relationship Id="rId29" Type="http://schemas.openxmlformats.org/officeDocument/2006/relationships/externalLink" Target="externalLinks/externalLink6.xml"/><Relationship Id="rId24" Type="http://schemas.openxmlformats.org/officeDocument/2006/relationships/externalLink" Target="externalLinks/externalLink1.xml"/><Relationship Id="rId40" Type="http://schemas.openxmlformats.org/officeDocument/2006/relationships/externalLink" Target="externalLinks/externalLink17.xml"/><Relationship Id="rId45" Type="http://schemas.openxmlformats.org/officeDocument/2006/relationships/externalLink" Target="externalLinks/externalLink22.xml"/><Relationship Id="rId66" Type="http://schemas.openxmlformats.org/officeDocument/2006/relationships/externalLink" Target="externalLinks/externalLink4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erp.tomsknipineft:8080/1922/&#1044;&#1086;&#1075;&#1086;&#1074;&#1086;&#1088;/&#1055;&#1088;&#1080;&#1083;&#1086;&#1078;&#1077;&#1085;&#1080;&#1077;%20&#1055;&#1057;&#1044;1922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gma\110.&#1059;&#1044;&#1044;\Documents%20and%20Settings\904\Local%20Settings\Temporary%20Internet%20Files\OLK2\&#1057;&#1074;&#1086;&#1076;&#1085;&#1072;&#1103;%20&#1075;&#1072;&#1079;&#1086;&#1087;&#1088;&#1086;&#1074;&#1086;&#1076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nt1\f\&#1064;&#1080;&#1096;&#1082;&#1086;&#1074;\&#1050;&#1086;&#1085;&#1082;&#1091;&#1088;&#1089;\&#1042;&#1051;%20220%20&#1082;&#1042;%20&#1050;&#1086;&#1084;&#1089;&#1086;&#1084;&#1086;&#1083;&#1100;&#1089;&#1082;&#1072;&#1103;%20-%20&#1042;&#1072;&#1085;&#1080;&#1085;&#1086;\&#1064;&#1080;&#1088;&#1086;&#1082;&#1072;&#1103;-&#1043;&#1086;&#1083;&#1091;&#1073;&#1086;&#1074;&#1082;&#1072;\_&#1055;&#1086;&#1076;&#1075;&#1086;&#1090;&#1086;&#1074;&#1082;&#1072;%20&#1076;&#1086;&#1075;&#1086;&#1074;&#1086;&#1088;&#1072;_&#1064;&#1080;&#1088;&#1086;&#1082;&#1072;&#1103;-&#1043;&#1086;&#1083;&#1091;&#1073;&#1086;&#1074;&#1082;&#1072;_1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uralsoft\&#1086;&#1073;&#1084;&#1077;&#1085;&#1085;&#1080;&#1082;\Users\BERDNI~1\AppData\Local\Temp\bat\DELIVERY\&#1044;&#1054;&#1043;&#1054;&#1042;&#1054;&#1056;&#1040;\&#1044;&#1054;&#1043;&#1054;&#1042;&#1054;&#1056;&#1040;%202000\07_&#1059;&#1093;&#1090;&#1072;\107-07_00\&#1048;&#1089;&#1093;&#1086;&#1076;&#1085;&#1080;&#1082;&#1080;\&#1064;&#1082;&#1072;&#1092;&#1099;_end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gma\uddsmetapir\WINDOWS\Temporary%20Internet%20Files\OLKC2D2\&#1048;&#1085;&#1078;&#1077;&#1085;&#1077;&#1088;&#1085;&#1086;-&#1075;&#1077;&#1086;&#1083;&#1086;&#1075;&#1080;&#1095;&#1077;&#1089;&#1082;&#1072;&#1103;%20&#1089;&#1084;&#1077;&#1090;&#1072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\&#1055;&#1088;&#1086;&#1077;&#1082;&#1090;&#1099;\Documents%20and%20Settings\428\My%20Documents\&#1090;&#1088;&#1072;&#1085;&#1089;&#1085;&#1077;&#1092;&#1090;&#1077;&#1084;&#1072;&#1096;\mail\&#1043;&#1077;&#1086;&#1057;&#1084;&#1077;&#1090;&#1072;\&#1040;&#1088;&#1093;&#1080;&#1074;2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gw030302\&#1089;&#1084;&#1077;&#1090;&#1099;%20&#1080;&#1080;\WORK\&#1086;&#1073;&#1098;&#1077;&#1084;&#1099;%20&#1088;&#1072;&#1073;&#1086;&#1090;\&#1056;&#1072;&#1079;&#1085;&#1086;&#1077;\Zarplata_1\&#1044;&#1077;&#1085;&#1080;&#1089;\&#1089;&#1086;&#1093;&#1088;&#1072;&#1085;&#1080;&#1090;&#1100;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&#1086;&#1073;&#1084;&#1077;&#1085;\Docs\Zarplata_1\&#1044;&#1077;&#1085;&#1080;&#1089;\&#1089;&#1086;&#1093;&#1088;&#1072;&#1085;&#1080;&#1090;&#1100;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uralsoft\&#1089;&#1084;&#1077;&#1090;&#1085;&#1099;&#1081;%20&#1086;&#1090;&#1076;&#1077;&#1083;\Documents%20and%20Settings\lukashin\Local%20Settings\Temporary%20Internet%20Files\OLK63\&#1069;&#1085;&#1077;&#1088;&#1075;&#1086;&#1089;&#1085;&#1072;&#1073;&#1078;&#1077;&#1085;&#1080;&#1077;_&#1080;_&#1072;&#1074;&#1090;&#1086;&#1084;&#1072;&#1090;&#1080;&#1079;&#1072;&#1094;&#1080;&#1103;_&#1053;&#1055;&#1057;_&#1057;&#1080;&#1085;&#1076;_&#1086;&#1088;_&#1088;&#1077;&#1082;&#1086;&#1085;&#1089;&#1090;&#1088;&#1091;&#1082;&#1094;&#1080;&#1103;%20&#1043;&#1072;&#1079;&#1086;&#1089;&#1085;&#1072;&#1073;&#1078;&#1077;&#1085;&#1080;&#1077;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j\Data\Documents%20and%20Settings\Borisenko_LV\&#1056;&#1072;&#1073;&#1086;&#1095;&#1080;&#1081;%20&#1089;&#1090;&#1086;&#1083;\&#1057;&#1084;&#1077;&#1090;&#1099;\&#1053;&#1072;&#1088;&#1072;&#1073;&#1086;&#1090;&#1082;&#1080;\&#1053;&#1055;&#1057;-4\WORK\&#1086;&#1073;&#1098;&#1077;&#1084;&#1099;%20&#1088;&#1072;&#1073;&#1086;&#1090;\&#1056;&#1072;&#1079;&#1085;&#1086;&#1077;\Zarplata_1\&#1044;&#1077;&#1085;&#1080;&#1089;\&#1089;&#1086;&#1093;&#1088;&#1072;&#1085;&#1080;&#1090;&#1100;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57;&#1074;&#1077;&#1090;&#1083;&#1072;&#1085;&#1072;/Downloads/5.%20&#1059;&#1057;&#1056;%20%20-&#1057;&#1072;&#1088;&#1072;&#1082;&#1090;&#1072;&#1096;&#1089;&#1082;&#1072;&#1103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olomahinavv\&#1084;&#1086;&#1080;%20&#1076;&#1086;&#1082;&#1091;&#1084;&#1077;&#1085;&#1090;\WINDOWS\TEMP\Excel\2001%20&#1075;&#1086;&#1076;\7%20&#1074;&#1072;&#1088;%20&#1086;&#1090;%2013.02%20(&#1091;&#1090;&#1074;.%20&#1103;&#1085;&#1074;)\&#1094;&#1077;&#1083;&#1077;&#1074;&#1099;&#1077;\&#1048;&#1058;%202001%20&#1070;&#1053;&#1043;&#1086;&#1090;%205.02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turn\User\&#1058;&#1054;\&#1057;&#1072;&#1074;&#1077;&#1083;&#1100;&#1077;&#1074;&#1072;%20&#1058;.&#1042;\&#1059;&#1043;&#1042;&#1069;\&#1059;&#1043;&#1042;&#1069;%20&#1054;&#1076;&#1085;&#1086;&#1088;&#1086;&#1084;.%20&#1052;20\&#1059;&#1043;&#1042;&#1069;%20&#1056;&#1099;&#1073;&#1072;&#1094;&#1082;&#1080;&#1081;%20&#1087;&#1088;\&#1050;&#1056;%20&#1056;&#1055;%20&#1052;&#1086;&#1089;&#1090;%2050-&#1083;&#1077;&#1090;&#1080;&#1103;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turn\User\&#1058;&#1054;\&#1057;&#1072;&#1074;&#1077;&#1083;&#1100;&#1077;&#1074;&#1072;%20&#1058;.&#1042;\&#1056;&#1055;%20&#1088;&#1077;&#1082;%20&#1045;&#1082;&#1072;&#1090;&#1077;&#1088;&#1080;&#1085;&#1073;&#1091;&#1088;&#1075;%202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gma\110.&#1059;&#1044;&#1044;\Temp\Rar$DI00.781\&#1048;&#1079;&#1099;&#1089;&#1082;&#1072;&#1085;&#1080;&#1103;\&#1075;&#1077;&#1086;&#1083;-&#1048;&#1082;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gma\UDDsmetaPIR\WORK\&#1086;&#1073;&#1098;&#1077;&#1084;&#1099;%20&#1088;&#1072;&#1073;&#1086;&#1090;\&#1056;&#1072;&#1079;&#1085;&#1086;&#1077;\Zarplata_1\&#1044;&#1077;&#1085;&#1080;&#1089;\&#1089;&#1086;&#1093;&#1088;&#1072;&#1085;&#1080;&#1090;&#1100;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gma\110.&#1059;&#1044;&#1044;\&#1043;&#1045;&#1054;&#1057;&#1052;&#1045;&#1058;&#1040;\&#1056;&#1040;&#1057;&#1063;&#1045;&#1058;%20&#1057;&#1052;&#1045;&#1058;&#1067;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erp.tomsknipineft:8080/&#1052;&#1086;&#1080;%20&#1076;&#1086;&#1082;&#1091;&#1084;&#1077;&#1085;&#1090;&#1099;/&#1044;&#1077;&#1085;&#1080;&#1089;/Files/&#1089;&#1086;&#1093;&#1088;&#1072;&#1085;&#1080;&#1090;&#1100;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uhserver\&#1087;&#1083;&#1072;&#1085;&#1086;&#1074;&#1099;&#1081;\WORK\&#1086;&#1073;&#1098;&#1077;&#1084;&#1099;%20&#1088;&#1072;&#1073;&#1086;&#1090;\&#1056;&#1072;&#1079;&#1085;&#1086;&#1077;\Zarplata_1\&#1044;&#1077;&#1085;&#1080;&#1089;\&#1089;&#1086;&#1093;&#1088;&#1072;&#1085;&#1080;&#1090;&#1100;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Zarplata_1\&#1044;&#1077;&#1085;&#1080;&#1089;\&#1089;&#1086;&#1093;&#1088;&#1072;&#1085;&#1080;&#1090;&#1100;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14.1.36\papkiotdelov\Documents%20and%20Settings\428\My%20Documents\&#1090;&#1088;&#1072;&#1085;&#1089;&#1085;&#1077;&#1092;&#1090;&#1077;&#1084;&#1072;&#1096;\mail\&#1043;&#1077;&#1086;&#1057;&#1084;&#1077;&#1090;&#1072;\&#1040;&#1088;&#1093;&#1080;&#1074;2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turn\User\&#1044;&#1086;&#1082;&#1091;&#1084;&#1077;&#1085;&#1090;&#1099;-&#1087;&#1086;%20&#1086;&#1073;&#1098;&#1077;&#1082;&#1090;&#1072;&#1084;\&#1050;&#1041;&#1044;&#1061;\&#1044;&#1080;&#1088;&#1077;&#1082;&#1094;&#1080;&#1103;%20&#1090;&#1088;&#1072;&#1085;&#1089;&#1087;%20&#1089;&#1090;&#1088;-&#1074;&#1072;\&#1057;&#1085;&#1077;&#1075;\274-&#1055;&#1055;%20&#1089;&#1085;&#1077;&#1075;&#1086;&#1087;&#1083;&#1072;&#1074;%20&#1056;&#1099;&#1073;&#1080;&#1085;&#1089;&#1082;&#1072;&#1103;\&#1050;&#1055;,%20&#1057;&#1084;&#1077;&#1090;&#1072;%20&#1089;&#1085;&#1077;&#1075;&#1086;&#1087;&#1083;&#1072;&#1074;&#1080;&#1083;&#1100;&#1085;&#1099;&#1081;%20&#1087;&#1091;&#1085;&#1082;&#1090;,%20&#1056;&#1099;&#1073;&#1080;&#1085;&#1089;&#1082;&#1072;&#1103;%20&#1082;%20&#1043;&#1050;%20210906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uralsoft\&#1086;&#1073;&#1084;&#1077;&#1085;&#1085;&#1080;&#1082;\Users\BERDNI~1\AppData\Local\Temp\bat\DELIVERY\&#1052;&#1086;&#1080;%20&#1076;&#1086;&#1082;&#1091;&#1084;&#1077;&#1085;&#1090;&#1099;\&#1050;&#1085;&#1080;&#1075;&#1072;1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14.1.36\papkiotdelov\Documents%20and%20Settings\428\My%20Documents\&#1090;&#1088;&#1072;&#1085;&#1089;&#1085;&#1077;&#1092;&#1090;&#1077;&#1084;&#1072;&#1096;\Zarplata_1\&#1044;&#1077;&#1085;&#1080;&#1089;\&#1089;&#1086;&#1093;&#1088;&#1072;&#1085;&#1080;&#1090;&#1100;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gma\UDDsmetaPIR\Documents%20and%20Settings\428\My%20Documents\&#1090;&#1088;&#1072;&#1085;&#1089;&#1085;&#1077;&#1092;&#1090;&#1077;&#1084;&#1072;&#1096;\Zarplata_1\&#1044;&#1077;&#1085;&#1080;&#1089;\&#1089;&#1086;&#1093;&#1088;&#1072;&#1085;&#1080;&#1090;&#1100;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turn\User\&#1058;&#1054;\&#1057;&#1072;&#1074;&#1077;&#1083;&#1100;&#1077;&#1074;&#1072;%20&#1058;.&#1042;\&#1051;&#1077;&#1085;&#1101;&#1085;&#1077;&#1088;&#1075;&#1086;\&#1044;&#1086;&#1082;&#1091;&#1084;&#1077;&#1085;&#1090;&#1099;-&#1087;&#1086;%20&#1086;&#1073;&#1098;&#1077;&#1082;&#1090;&#1072;&#1084;\&#1050;&#1041;&#1044;&#1061;\&#1044;&#1080;&#1088;&#1077;&#1082;&#1094;&#1080;&#1103;%20&#1090;&#1088;&#1072;&#1085;&#1089;&#1087;%20&#1089;&#1090;&#1088;-&#1074;&#1072;\&#1057;&#1085;&#1077;&#1075;\274-&#1055;&#1055;%20&#1089;&#1085;&#1077;&#1075;&#1086;&#1087;&#1083;&#1072;&#1074;%20&#1056;&#1099;&#1073;&#1080;&#1085;&#1089;&#1082;&#1072;&#1103;\&#1050;&#1055;,%20&#1057;&#1084;&#1077;&#1090;&#1072;%20&#1089;&#1085;&#1077;&#1075;&#1086;&#1087;&#1083;&#1072;&#1074;&#1080;&#1083;&#1100;&#1085;&#1099;&#1081;%20&#1087;&#1091;&#1085;&#1082;&#1090;,%20&#1056;&#1099;&#1073;&#1080;&#1085;&#1089;&#1082;&#1072;&#1103;%20&#1082;%20&#1043;&#1050;%20210906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turn\User\&#1058;&#1054;\&#1057;&#1072;&#1074;&#1077;&#1083;&#1100;&#1077;&#1074;&#1072;%20&#1058;.&#1042;\&#1059;&#1043;&#1042;&#1069;\&#1050;&#1054;&#1051;&#1040;%20&#1059;&#1043;&#1042;&#1069;%20&#1054;&#1076;&#1085;&#1086;&#1088;\&#1059;&#1043;&#1042;&#1069;%20&#1056;&#1099;&#1073;&#1072;&#1094;&#1082;&#1080;&#1081;%20&#1087;&#1088;\&#1050;&#1056;%20&#1056;&#1055;%20&#1052;&#1086;&#1089;&#1090;%2050-&#1083;&#1077;&#1090;&#1080;&#1103;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01\c%23\&#1044;&#1086;&#1082;&#1091;&#1084;&#1077;&#1085;&#1090;&#1099;-&#1087;&#1086;%20&#1086;&#1073;&#1098;&#1077;&#1082;&#1090;&#1072;&#1084;\&#1050;&#1041;&#1044;&#1061;\&#1044;&#1080;&#1088;&#1077;&#1082;&#1094;&#1080;&#1103;%20&#1090;&#1088;&#1072;&#1085;&#1089;&#1087;%20&#1089;&#1090;&#1088;-&#1074;&#1072;\&#1058;&#1077;&#1085;&#1076;&#1077;&#1088;&#1099;%202007%20&#1075;&#1086;&#1076;&#1072;\&#1058;&#1077;&#1085;&#1076;&#1077;&#1088;%20&#1089;&#1085;&#1077;&#1075;%205%20&#1096;&#1090;&#1091;&#1082;\5%20&#1057;&#1055;&#1055;\&#1050;&#1055;,%20&#1057;&#1084;&#1077;&#1090;&#1072;%20&#1089;&#1085;&#1077;&#1075;&#1086;&#1087;&#1088;&#1080;&#1077;&#1084;&#1085;&#1099;&#1081;%20&#1087;&#1091;&#1085;&#1082;&#1090;%20&#1042;&#1048;&#1058;&#1045;&#1041;&#1057;&#1050;&#1048;&#1049;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inara\&#1044;&#1086;&#1089;&#1090;&#1091;&#1087;\Documents%20and%20Settings\nikolay\Local%20Settings\Temporary%20Internet%20Files\OLKA0\Documents%20and%20Settings\KukreshZI\Local%20Settings\Temporary%20Internet%20Files\OLK7\Zarplata_1\&#1044;&#1077;&#1085;&#1080;&#1089;\&#1089;&#1086;&#1093;&#1088;&#1072;&#1085;&#1080;&#1090;&#1100;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Documents%20and%20Settings\KukreshZI\Local%20Settings\Temporary%20Internet%20Files\OLK7\Zarplata_1\&#1044;&#1077;&#1085;&#1080;&#1089;\&#1089;&#1086;&#1093;&#1088;&#1072;&#1085;&#1080;&#1090;&#1100;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turn\User\&#1058;&#1054;\&#1064;&#1072;&#1087;&#1086;&#1095;&#1085;&#1080;&#1082;%20&#1051;.&#1040;\&#1050;&#1041;&#1044;&#1061;\&#1044;&#1080;&#1088;&#1077;&#1082;&#1094;&#1080;&#1103;%20&#1090;&#1088;&#1072;&#1085;&#1089;&#1087;%20&#1089;&#1090;&#1088;-&#1074;&#1072;\&#1057;&#1077;&#1083;&#1100;&#1089;&#1082;&#1072;&#1103;\&#1050;&#1041;&#1044;&#1061;\&#1044;&#1080;&#1088;&#1077;&#1082;&#1094;&#1080;&#1103;%20&#1090;&#1088;&#1072;&#1085;&#1089;&#1087;%20&#1089;&#1090;&#1088;-&#1074;&#1072;\252%20-%20&#1091;&#1083;.&#1050;&#1088;&#1072;&#1089;&#1080;&#1085;&#1072;\&#1050;&#1055;,%20&#1089;&#1084;&#1077;&#1090;&#1099;%20&#1050;&#1088;&#1072;&#1089;&#1080;&#1085;&#1072;%20&#1082;%20&#1075;&#1086;&#1089;&#1082;&#1086;&#1085;&#1090;&#1088;&#1072;&#1082;&#1090;&#1091;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turn\User\&#1058;&#1054;\&#1064;&#1072;&#1087;&#1086;&#1095;&#1085;&#1080;&#1082;%20&#1051;.&#1040;\&#1050;&#1041;&#1044;&#1061;\&#1044;&#1080;&#1088;&#1077;&#1082;&#1094;&#1080;&#1103;%20&#1090;&#1088;&#1072;&#1085;&#1089;&#1087;%20&#1089;&#1090;&#1088;-&#1074;&#1072;\&#1057;&#1077;&#1083;&#1100;&#1089;&#1082;&#1072;&#1103;\&#1050;&#1041;&#1044;&#1061;\&#1044;&#1080;&#1088;&#1077;&#1082;&#1094;&#1080;&#1103;%20&#1090;&#1088;&#1072;&#1085;&#1089;&#1087;%20&#1089;&#1090;&#1088;-&#1074;&#1072;\255%20-%20&#1085;&#1072;&#1073;.&#1052;&#1072;&#1082;&#1072;&#1088;&#1086;&#1074;&#1072;%20&#1054;&#1048;\&#1050;&#1055;,%20&#1057;&#1084;&#1077;&#1090;&#1099;%20&#1054;&#1048;%20&#1055;&#1088;&#1086;&#1077;&#1082;&#1090;%20&#1085;&#1072;&#1073;.&#1052;&#1072;&#1082;&#1072;&#1088;&#1086;&#1074;&#1072;%20&#1082;%20&#1043;&#1050;%20120506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turn\User\&#1058;&#1054;\&#1064;&#1072;&#1087;&#1086;&#1095;&#1085;&#1080;&#1082;%20&#1051;.&#1040;\&#1050;&#1041;&#1044;&#1061;\&#1044;&#1080;&#1088;&#1077;&#1082;&#1094;&#1080;&#1103;%20&#1090;&#1088;&#1072;&#1085;&#1089;&#1087;%20&#1089;&#1090;&#1088;-&#1074;&#1072;\&#1057;&#1077;&#1083;&#1100;&#1089;&#1082;&#1072;&#1103;\&#1050;&#1041;&#1044;&#1061;\&#1044;&#1080;&#1088;&#1077;&#1082;&#1094;&#1080;&#1103;%20&#1090;&#1088;&#1072;&#1085;&#1089;&#1087;%20&#1089;&#1090;&#1088;-&#1074;&#1072;\&#1056;&#1072;&#1079;&#1074;&#1103;&#1079;&#1082;&#1072;%20&#1085;&#1072;%20&#1046;&#1091;&#1082;&#1086;&#1074;&#1072;\&#1055;&#1088;&#1086;&#1077;&#1082;&#1090;\1%20&#1086;&#1095;&#1077;&#1088;&#1077;&#1076;&#1100;%20-%20&#1091;&#1083;.&#1052;&#1086;&#1088;.%20&#1087;&#1077;&#1093;&#1086;&#1090;&#1099;%20&#1089;%20&#1084;&#1086;&#1089;&#1090;&#1086;&#1084;\&#1057;&#1084;&#1077;&#1090;&#1099;%20&#1052;&#1046;%201-&#1103;%20&#1086;&#1095;&#1077;&#1088;&#1077;&#1076;&#1100;%2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anna\&#1086;&#1073;&#1097;&#1072;&#1103;\WORK\&#1086;&#1073;&#1098;&#1077;&#1084;&#1099;%20&#1088;&#1072;&#1073;&#1086;&#1090;\&#1056;&#1072;&#1079;&#1085;&#1086;&#1077;\Zarplata_1\&#1044;&#1077;&#1085;&#1080;&#1089;\&#1089;&#1086;&#1093;&#1088;&#1072;&#1085;&#1080;&#1090;&#1100;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gma\110.&#1059;&#1044;&#1044;\DOCUME~1\STREKA~2\LOCALS~1\Temp\Rar$DI86.8079\624_4_13-14_&#1056;&#1077;&#1082;_&#1055;&#1058;&#1047;%20&#1050;&#1072;&#1083;&#1077;&#1081;&#1082;&#1080;&#1085;&#1086;-&#1050;&#1086;&#1074;&#1072;&#1083;&#1080;%20109-119%20&#1082;&#1084;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turn\User\&#1058;&#1054;\&#1064;&#1072;&#1087;&#1086;&#1095;&#1085;&#1080;&#1082;%20&#1051;.&#1040;\&#1050;&#1041;&#1044;&#1061;\&#1044;&#1080;&#1088;&#1077;&#1082;&#1094;&#1080;&#1103;%20&#1090;&#1088;&#1072;&#1085;&#1089;&#1087;%20&#1089;&#1090;&#1088;-&#1074;&#1072;\&#1057;&#1077;&#1083;&#1100;&#1089;&#1082;&#1072;&#1103;\&#1050;&#1041;&#1044;&#1061;\&#1044;&#1080;&#1088;&#1077;&#1082;&#1094;&#1080;&#1103;%20&#1090;&#1088;&#1072;&#1085;&#1089;&#1087;%20&#1089;&#1090;&#1088;-&#1074;&#1072;\&#1058;&#1077;&#1085;&#1076;&#1077;&#1088;%20&#1052;&#1086;&#1088;&#1089;&#1082;&#1072;&#1103;%20&#1085;&#1072;&#1073;.%20&#1085;&#1072;%20&#1091;&#1095;-&#1082;&#1077;%20%20&#1052;&#1080;&#1095;&#1084;&#1072;&#1085;&#1089;&#1082;&#1086;&#1081;-&#1050;&#1072;&#1087;&#1080;&#1090;&#1072;&#1085;&#1089;&#1082;&#1086;&#1081;\&#1050;&#1055;,%20&#1089;&#1084;&#1077;&#1090;&#1099;%20&#1054;&#1048;%20&#1052;&#1086;&#1088;&#1089;&#1082;&#1072;&#1103;%20&#1085;&#1072;&#1073;.&#1052;&#1080;&#1095;&#1084;&#1072;&#1085;&#1089;&#1082;&#1072;&#1103;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turn\User\&#1058;&#1054;\&#1057;&#1072;&#1074;&#1077;&#1083;&#1100;&#1077;&#1074;&#1072;%20&#1058;.&#1042;\&#1051;&#1077;&#1085;&#1101;&#1085;&#1077;&#1088;&#1075;&#1086;\&#1083;&#1086;&#1090;51%20&#1052;10%20&#1057;&#1082;&#1072;&#1085;&#1076;&#1080;&#1085;&#1072;&#1074;&#1080;&#1103;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01\c%23\&#1044;&#1086;&#1082;&#1091;&#1084;&#1077;&#1085;&#1090;&#1099;-&#1087;&#1086;%20&#1086;&#1073;&#1098;&#1077;&#1082;&#1090;&#1072;&#1084;\&#1042;&#1086;&#1076;&#1086;&#1082;&#1072;&#1085;&#1072;&#1083;%20-%20&#1053;&#1086;&#1074;&#1086;-&#1050;&#1086;&#1074;&#1072;&#1083;&#1077;&#1074;&#1086;\&#1089;&#1084;&#1077;&#1090;&#1072;%20&#1054;&#1048;%20&#1074;&#1086;&#1076;&#1086;&#1082;&#1072;&#1085;&#1072;&#1083;%20&#1053;&#1086;&#1074;&#1086;-&#1050;&#1086;&#1074;&#1072;&#1083;&#1077;&#1074;&#1086;%20120505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orgodze\exchange\WORK\&#1086;&#1073;&#1098;&#1077;&#1084;&#1099;%20&#1088;&#1072;&#1073;&#1086;&#1090;\&#1056;&#1072;&#1079;&#1085;&#1086;&#1077;\Zarplata_1\&#1044;&#1077;&#1085;&#1080;&#1089;\&#1089;&#1086;&#1093;&#1088;&#1072;&#1085;&#1080;&#1090;&#1100;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turn\User\Documents%20and%20Settings\dp233\&#1056;&#1072;&#1073;&#1086;&#1095;&#1080;&#1081;%20&#1089;&#1090;&#1086;&#1083;\&#1041;&#1077;&#1083;&#1086;&#1075;&#1086;&#1088;&#1082;&#1072;&#1055;&#1057;%204&#1074;&#1072;&#1088;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turn\User\&#1058;&#1054;\&#1064;&#1072;&#1087;&#1086;&#1095;&#1085;&#1080;&#1082;%20&#1051;.&#1040;\&#1050;&#1041;&#1044;&#1061;\&#1044;&#1080;&#1088;&#1077;&#1082;&#1094;&#1080;&#1103;%20&#1090;&#1088;&#1072;&#1085;&#1089;&#1087;%20&#1089;&#1090;&#1088;-&#1074;&#1072;\&#1057;&#1077;&#1083;&#1100;&#1089;&#1082;&#1072;&#1103;\&#1050;&#1041;&#1044;&#1061;\&#1044;&#1080;&#1088;&#1077;&#1082;&#1094;&#1080;&#1103;%20&#1090;&#1088;&#1072;&#1085;&#1089;&#1087;%20&#1089;&#1090;&#1088;-&#1074;&#1072;\&#1058;&#1077;&#1085;&#1076;&#1077;&#1088;%20&#1073;&#1072;&#1079;&#1072;%20&#1084;&#1077;&#1093;&#1072;&#1085;&#1080;&#1079;&#1072;&#1094;&#1080;&#1080;%20&#1055;&#1088;&#1080;&#1084;&#1086;&#1088;&#1089;&#1082;&#1086;&#1077;\&#1050;&#1055;,%20&#1089;&#1084;&#1077;&#1090;&#1072;%20&#1073;&#1072;&#1079;&#1072;%20&#1055;&#1088;&#1080;&#1084;&#1086;&#1088;&#1089;&#1082;&#1086;&#1077;%20&#1076;&#1083;&#1103;%20&#1090;&#1077;&#1085;&#1076;&#1077;&#1088;&#1072;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14.1.36\papkiotdelov\Documents%20and%20Settings\221\&#1056;&#1072;&#1073;&#1086;&#1095;&#1080;&#1081;%20&#1089;&#1090;&#1086;&#1083;\&#1053;&#1086;&#1074;&#1072;&#1103;%20&#1087;&#1072;&#1087;&#1082;&#1072;\&#1061;&#1072;&#1081;&#1090;&#1091;&#1085;\&#1056;&#1042;&#1057;%2030&#1090;&#1099;&#1089;%20%20&#1057;&#1090;&#1072;&#1088;&#1086;&#1083;&#1080;&#1082;&#1077;&#1077;&#1074;&#1086;\mail\&#1043;&#1077;&#1086;&#1057;&#1084;&#1077;&#1090;&#1072;\&#1040;&#1088;&#1093;&#1080;&#1074;2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gw030302\exchange\WORK\&#1086;&#1073;&#1098;&#1077;&#1084;&#1099;%20&#1088;&#1072;&#1073;&#1086;&#1090;\&#1056;&#1072;&#1079;&#1085;&#1086;&#1077;\Zarplata_1\&#1044;&#1077;&#1085;&#1080;&#1089;\&#1089;&#1086;&#1093;&#1088;&#1072;&#1085;&#1080;&#1090;&#1100;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turn\User\&#1058;&#1054;\&#1064;&#1072;&#1087;&#1086;&#1095;&#1085;&#1080;&#1082;%20&#1051;.&#1040;\&#1050;&#1041;&#1044;&#1061;\&#1044;&#1080;&#1088;&#1077;&#1082;&#1094;&#1080;&#1103;%20&#1090;&#1088;&#1072;&#1085;&#1089;&#1087;%20&#1089;&#1090;&#1088;-&#1074;&#1072;\&#1057;&#1077;&#1083;&#1100;&#1089;&#1082;&#1072;&#1103;\&#1050;&#1055;,%20&#1089;&#1084;&#1077;&#1090;&#1072;,%20&#1057;&#1077;&#1083;&#1100;&#1089;&#1082;&#1072;&#1103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uralsoft\&#1089;&#1084;&#1077;&#1090;&#1085;&#1099;&#1081;%20&#1086;&#1090;&#1076;&#1077;&#1083;\Documents%20and%20Settings\user.KLG0043\&#1056;&#1072;&#1073;&#1086;&#1095;&#1080;&#1081;%20&#1089;&#1090;&#1086;&#1083;\&#1044;&#1080;&#1085;&#1072;&#1088;&#1072;\Documents%20and%20Settings\afismagilov\Local%20Settings\Temporary%20Internet%20Files\OLK164\&#1055;&#1044;&#1056;+&#1041;&#1102;&#1076;&#1078;&#1077;&#1090;%20&#1070;&#1053;&#1043;%20&#1053;&#1058;&#1062;%20&#1059;&#1092;&#1072;%20(2005-2006)v3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01\C%23\&#1044;&#1086;&#1082;&#1091;&#1084;&#1077;&#1085;&#1090;&#1099;-&#1087;&#1086;%20&#1086;&#1073;&#1098;&#1077;&#1082;&#1090;&#1072;&#1084;\&#1052;&#1072;&#1088;&#1080;&#1080;&#1085;&#1089;&#1082;&#1080;&#1081;%20&#1076;&#1074;&#1086;&#1088;&#1077;&#1094;\&#1044;&#1086;&#1087;&#1089;&#1086;&#1075;&#1083;%20&#1085;&#1072;%20&#1087;&#1072;&#1074;&#1080;&#1083;&#1100;&#1086;&#1085;\&#1044;&#1086;&#1087;%20&#1089;&#1086;&#1075;&#1083;%20&#1076;&#1077;&#1081;&#1089;&#1090;&#1074;&#1091;&#1102;&#1097;&#1077;&#1077;080802\2%20&#1087;&#1072;&#1074;&#1080;&#1083;&#1100;&#1086;&#1085;\&#1057;&#1084;&#1077;&#1090;&#1072;%20&#1052;&#1072;&#1088;&#1080;&#1080;&#1085;%20&#1082;%20&#1076;&#1086;&#1087;&#1089;&#1086;&#1075;&#1083;%20&#1085;&#1072;%20&#1087;&#1072;&#1074;&#1080;&#1083;&#1100;&#1086;&#1085;2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turn\User\&#1058;&#1054;\&#1043;&#1086;&#1083;&#1086;&#1074;&#1072;&#1095;&#1077;&#1074;&#1072;%20&#1040;.&#1040;\&#1044;&#1086;&#1088;&#1086;&#1075;&#1080;\&#1059;&#1043;&#1042;&#1069;%20&#1054;&#1076;&#1085;&#1086;&#1088;&#1086;&#1084;.%20&#1052;20\&#1059;&#1043;&#1042;&#1069;%20&#1056;&#1099;&#1073;&#1072;&#1094;&#1082;&#1080;&#1081;%20&#1087;&#1088;\&#1055;%20&#1050;&#1056;%20&#1084;&#1086;&#1089;&#1090;%20&#1042;&#1086;&#1083;&#1086;&#1089;&#1085;&#1103;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turn\User\&#1058;&#1054;\&#1064;&#1072;&#1087;&#1086;&#1095;&#1085;&#1080;&#1082;%20&#1051;.&#1040;\&#1050;&#1041;&#1044;&#1061;\&#1044;&#1080;&#1088;&#1077;&#1082;&#1094;&#1080;&#1103;%20&#1090;&#1088;&#1072;&#1085;&#1089;&#1087;%20&#1089;&#1090;&#1088;-&#1074;&#1072;\&#1057;&#1077;&#1083;&#1100;&#1089;&#1082;&#1072;&#1103;\&#1050;&#1041;&#1044;&#1061;\&#1044;&#1080;&#1088;&#1077;&#1082;&#1094;&#1080;&#1103;%20&#1090;&#1088;&#1072;&#1085;&#1089;&#1087;%20&#1089;&#1090;&#1088;-&#1074;&#1072;\&#1057;&#1085;&#1077;&#1075;\&#1057;&#1084;&#1077;&#1090;&#1072;%20&#1089;&#1085;&#1077;&#1075;&#1086;&#1087;&#1083;&#1072;&#1074;&#1080;&#1083;&#1100;&#1085;&#1099;&#1081;%20&#1087;&#1091;&#1085;&#1082;&#1090;,%20&#1056;&#1080;&#1078;&#1089;&#1082;&#1080;&#1081;,%20190105%201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gw030302\&#1057;&#1084;&#1077;&#1090;&#1099;%20&#1048;&#1048;\Docs\Zarplata_1\&#1044;&#1077;&#1085;&#1080;&#1089;\&#1089;&#1086;&#1093;&#1088;&#1072;&#1085;&#1080;&#1090;&#1100;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\&#1055;&#1088;&#1086;&#1077;&#1082;&#1090;&#1099;\Documents%20and%20Settings\428\My%20Documents\&#1090;&#1088;&#1072;&#1085;&#1089;&#1085;&#1077;&#1092;&#1090;&#1077;&#1084;&#1072;&#1096;\Mail\&#1041;&#1058;&#1057;-3\&#1089;&#1084;&#1077;&#1090;&#1099;%20&#1041;&#1058;&#1057;%203\&#1090;&#1086;&#1087;.%20&#1089;&#1074;&#1086;&#1076;&#1085;&#1072;&#1103;%20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turn\User\&#1058;&#1054;\&#1057;&#1072;&#1074;&#1077;&#1083;&#1100;&#1077;&#1074;&#1072;%20&#1058;.&#1042;\&#1059;&#1043;&#1042;&#1069;\&#1050;&#1054;&#1051;&#1040;%20&#1059;&#1043;&#1042;&#1069;%20&#1054;&#1076;&#1085;&#1086;&#1088;\&#1059;&#1043;&#1042;&#1069;%20&#1056;&#1099;&#1073;&#1072;&#1094;&#1082;&#1080;&#1081;%20&#1087;&#1088;\&#1083;&#1086;&#1090;51%20&#1052;10%20&#1057;&#1082;&#1072;&#1085;&#1076;&#1080;&#1085;&#1072;&#1074;&#1080;&#1103;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uralsoft\&#1086;&#1073;&#1084;&#1077;&#1085;&#1085;&#1080;&#1082;\Users\BERDNI~1\AppData\Local\Temp\bat\DELIVERY\&#1055;&#1056;&#1040;&#1049;&#1057;_2000%20&#1054;&#1058;%2020_01_00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bgit1\ngdu_psb\DOCUME~1\N_KUPT~1.ORE\LOCALS~1\Temp\sobi_020318_blank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8;&#1085;&#1074;.%20&#1089;&#1084;&#1077;&#1090;&#1099;%202015%20&#1075;/&#1054;&#1041;&#1066;&#1045;&#1050;&#1058;&#1067;%20&#1058;&#1055;/&#1055;&#1048;&#1056;%20%20&#1055;&#1057;%20&#1052;&#1091;&#1088;&#1072;&#1090;&#1096;&#1080;&#1085;&#1086;/&#1050;&#1086;&#1087;&#1080;&#1103;%20&#1057;&#1084;&#1077;&#1090;&#1072;%20&#1055;&#1048;&#1056;%20%20&#1055;&#1083;&#1072;&#1074;&#1082;&#1072;%20&#1075;&#1086;&#1083;&#1086;&#1083;&#1077;&#1076;&#1072;%20&#1042;&#1051;110%20&#1043;&#1088;&#1072;&#1078;&#1076;&#1072;&#1085;&#1089;&#1082;&#1072;&#1103;%20-2015&#1075;+&#1080;&#1079;&#1084;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&#1054;&#1073;&#1097;&#1080;&#1077;%20&#1087;&#1072;&#1087;&#1082;&#1080;\Documents%20and%20Settings\&#1040;&#1076;&#1084;&#1080;&#1085;&#1080;&#1089;&#1090;&#1088;&#1072;&#1090;&#1086;&#1088;\&#1056;&#1072;&#1073;&#1086;&#1095;&#1080;&#1081;%20&#1089;&#1090;&#1086;&#1083;\&#1050;&#1086;&#1084;&#1084;%20&#1087;&#1088;&#1077;&#1076;&#1083;%20&#1087;&#1086;%20&#1057;&#1077;&#1088;&#1086;&#1086;&#1095;&#1080;&#1089;&#1090;&#1082;&#1077;-%20&#1040;&#1083;&#1072;&#1090;&#1086;&#1088;&#1082;&#1072;\&#1050;&#1086;&#1084;%20%20&#1087;&#1088;&#1077;&#1076;&#1083;%20&#1087;&#1086;%20&#1057;&#1077;&#1088;&#1086;&#1086;&#1095;&#1080;&#1089;&#1090;&#1082;&#1077;%20&#1040;&#1083;&#1072;&#1090;&#1086;&#1088;&#1082;&#1072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14.1.36\papkiotdelov\Documents%20and%20Settings\428\My%20Documents\&#1090;&#1088;&#1072;&#1085;&#1089;&#1085;&#1077;&#1092;&#1090;&#1077;&#1084;&#1072;&#1096;\Mail\&#1041;&#1058;&#1057;-3\&#1089;&#1084;&#1077;&#1090;&#1099;%20&#1041;&#1058;&#1057;%203\&#1090;&#1086;&#1087;.%20&#1089;&#1074;&#1086;&#1076;&#1085;&#1072;&#1103;%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рафик"/>
      <sheetName val="СС"/>
      <sheetName val="Топографо-геодезические работы"/>
      <sheetName val=" Инженерно-геологические работы"/>
      <sheetName val=" Инженерно-гидрологически работ"/>
      <sheetName val="Смета №4"/>
      <sheetName val="Смета №5"/>
      <sheetName val="Обследование"/>
      <sheetName val="Экспертизы"/>
      <sheetName val="Сводная сммета_ИСП"/>
      <sheetName val="топография"/>
      <sheetName val="См-2 проектн"/>
      <sheetName val="Приложение ПСД1922"/>
      <sheetName val="топо"/>
      <sheetName val="Зап-3- СЦБ"/>
      <sheetName val="RSOILBAL"/>
      <sheetName val="3.1 Проект на стр.скв."/>
      <sheetName val="Смета"/>
      <sheetName val="Данные для расчёта сметы"/>
      <sheetName val="К.рын"/>
      <sheetName val="Суточная"/>
      <sheetName val="Коэфф1."/>
      <sheetName val="Шкаф"/>
      <sheetName val="Прайс лист"/>
      <sheetName val="ПДР"/>
      <sheetName val="Обновление"/>
      <sheetName val="Цена"/>
      <sheetName val="Product"/>
      <sheetName val="Лист1"/>
      <sheetName val="Кварт"/>
      <sheetName val=""/>
      <sheetName val="Ссылк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 П"/>
      <sheetName val="Свод"/>
      <sheetName val="СМЕТА проект"/>
      <sheetName val="СВОД ПИР"/>
      <sheetName val="топография"/>
      <sheetName val="13.1"/>
      <sheetName val="ПДР"/>
      <sheetName val="Пример расчета"/>
      <sheetName val="93-110"/>
      <sheetName val="sapactivexlhiddensheet"/>
      <sheetName val="Calc"/>
      <sheetName val="Шкаф"/>
      <sheetName val="Коэфф1."/>
      <sheetName val="Прайс лист"/>
      <sheetName val="Сводная смета"/>
      <sheetName val="топо"/>
      <sheetName val="list"/>
      <sheetName val="Смета"/>
      <sheetName val="1ПС"/>
      <sheetName val="Сводная газопровод"/>
      <sheetName val="5ОборРабМест(HP)"/>
      <sheetName val="к.84-к.83"/>
      <sheetName val="Упр"/>
      <sheetName val="РП"/>
      <sheetName val="См 1 наруж.водопровод"/>
      <sheetName val="Обновление"/>
      <sheetName val="Цена"/>
      <sheetName val="Product"/>
      <sheetName val="Лист1"/>
      <sheetName val="Данные для расчёта сметы"/>
      <sheetName val="График"/>
      <sheetName val="Коэф"/>
      <sheetName val="OCK1"/>
      <sheetName val="КП (2)"/>
      <sheetName val="в работу"/>
      <sheetName val="Сводная"/>
      <sheetName val="Геология"/>
      <sheetName val="Геофизика"/>
      <sheetName val="ЭХЗ"/>
      <sheetName val="Табл38-7"/>
      <sheetName val="Journals"/>
      <sheetName val="З_П"/>
      <sheetName val="СМЕТА_проект"/>
      <sheetName val="СВОД_ПИР"/>
      <sheetName val="13_1"/>
      <sheetName val="Пример_расчета"/>
      <sheetName val="Коэфф1_"/>
      <sheetName val="Прайс_лист"/>
      <sheetName val="Сводная_смета"/>
      <sheetName val="Сводная_газопровод"/>
      <sheetName val="к_84-к_83"/>
      <sheetName val="Параметры"/>
      <sheetName val="СтрЗапасов (2)"/>
      <sheetName val="Прибыль опл"/>
      <sheetName val="все"/>
      <sheetName val="Хар_"/>
      <sheetName val="С1_"/>
      <sheetName val="УКП"/>
      <sheetName val="Lim"/>
      <sheetName val="ИД СМР"/>
      <sheetName val="ИД ПНР"/>
      <sheetName val="Восстановл_Лист7"/>
      <sheetName val="Восстановл_Лист13"/>
      <sheetName val="Восстановл_Лист15"/>
      <sheetName val="Восстановл_Лист19"/>
      <sheetName val="СПЕЦИФИКАЦИЯ"/>
      <sheetName val="ПД"/>
      <sheetName val="DATA"/>
      <sheetName val="Norm"/>
      <sheetName val="8"/>
      <sheetName val=""/>
      <sheetName val="№5 СУБ Инж за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/>
      <sheetData sheetId="52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ЭО"/>
      <sheetName val="Сводная"/>
      <sheetName val="Календарный"/>
      <sheetName val="График оплаты"/>
      <sheetName val="смета"/>
      <sheetName val="Разбивка"/>
      <sheetName val="СМЕТА проек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тоимость"/>
      <sheetName val="Коэфф1."/>
      <sheetName val="в работу"/>
      <sheetName val="Нижний ур."/>
      <sheetName val="Нижний NEW"/>
      <sheetName val="ЗИП_НУ"/>
      <sheetName val="Лист2"/>
      <sheetName val="ВерхУров"/>
      <sheetName val="Прайс лист"/>
      <sheetName val="СП"/>
      <sheetName val="КП"/>
      <sheetName val="КП-1"/>
      <sheetName val="СП-1"/>
      <sheetName val="СП-2"/>
      <sheetName val="СП-3"/>
      <sheetName val="СП-4"/>
      <sheetName val="СП-5"/>
      <sheetName val="Спец"/>
      <sheetName val="Шкаф"/>
      <sheetName val="Сервис"/>
      <sheetName val="ЗИП"/>
      <sheetName val="Труд"/>
      <sheetName val="Тепло"/>
      <sheetName val="База"/>
      <sheetName val="MACRO"/>
      <sheetName val="Коэфф1_"/>
      <sheetName val="ПЭО"/>
    </sheetNames>
    <sheetDataSet>
      <sheetData sheetId="0" refreshError="1"/>
      <sheetData sheetId="1" refreshError="1">
        <row r="23">
          <cell r="E23">
            <v>30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мета"/>
      <sheetName val="Б.Сатка"/>
      <sheetName val="Исполнение _освоение по закупк_"/>
      <sheetName val="Исполнение для Ускова"/>
      <sheetName val="Выборка по отсыпкам"/>
      <sheetName val="ИП _отсыпки_"/>
      <sheetName val="ИП _отсыпки_ФОТ_диз_т_"/>
      <sheetName val="ИП _отсыпки_ _выборка_"/>
      <sheetName val="Исполнение по оборуд_"/>
      <sheetName val="Исполнение по оборуд_ _2_"/>
      <sheetName val="Исполнение сжато"/>
      <sheetName val="Форма для бурения"/>
      <sheetName val="Форма для КС"/>
      <sheetName val="Форма для ГР"/>
      <sheetName val="Корректировка"/>
      <sheetName val="смета 2 проект. работы"/>
      <sheetName val="карты"/>
      <sheetName val="геол"/>
      <sheetName val="3 РД"/>
      <sheetName val="График"/>
      <sheetName val="Calc"/>
      <sheetName val="Шкаф"/>
      <sheetName val="Коэфф1."/>
      <sheetName val="Прайс лист"/>
      <sheetName val="кп ГК"/>
      <sheetName val="топография"/>
      <sheetName val="к.84-к.83"/>
      <sheetName val="2"/>
      <sheetName val="Прибыль опл"/>
      <sheetName val="Product"/>
      <sheetName val="Цена"/>
      <sheetName val="Обновление"/>
      <sheetName val="свод"/>
      <sheetName val="свод 2"/>
      <sheetName val="OCK1"/>
      <sheetName val="Лист1"/>
      <sheetName val="информаци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/>
      <sheetData sheetId="31"/>
      <sheetData sheetId="32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мета"/>
      <sheetName val="1"/>
      <sheetName val="259-290"/>
      <sheetName val="р.Волхов"/>
      <sheetName val="р.Нева"/>
      <sheetName val="р.Молога"/>
      <sheetName val="518-540"/>
      <sheetName val="470-518"/>
      <sheetName val="365-405"/>
      <sheetName val="290-365"/>
      <sheetName val="157-259"/>
      <sheetName val="132-157"/>
      <sheetName val="405-470"/>
      <sheetName val="111-132"/>
      <sheetName val="93-110"/>
      <sheetName val="111"/>
      <sheetName val="Сахалин"/>
      <sheetName val="Чумляк"/>
      <sheetName val="18 рек Ю-Х"/>
      <sheetName val="нпс Палкино"/>
      <sheetName val="Россия - Китай"/>
      <sheetName val="КМ 210-238"/>
      <sheetName val="БТС-2 км 405-459"/>
      <sheetName val="БТС-2 км 405-453"/>
      <sheetName val="БТС-2 км 313-352"/>
      <sheetName val="БТС-2 км326-352"/>
      <sheetName val="Улейма И"/>
      <sheetName val="Белая УБКА"/>
      <sheetName val="Уфа"/>
      <sheetName val="км 72-75р.Левоннька"/>
      <sheetName val="dgghg"/>
      <sheetName val="бтс-2"/>
      <sheetName val="колва"/>
      <sheetName val="Чермасан"/>
      <sheetName val="Б.Сатка"/>
      <sheetName val="Корожечна"/>
      <sheetName val="Колтасы-Куйбышев"/>
      <sheetName val="Самара"/>
      <sheetName val="Мишуга"/>
      <sheetName val="киенгоп-н.Челны км 104-206"/>
      <sheetName val="ВЛ Урдома"/>
      <sheetName val="Вл Микунь Урдома"/>
      <sheetName val="ВЛ Синдор-Микунь"/>
      <sheetName val="Тон Чермасан"/>
      <sheetName val="Трасса км 16-147"/>
      <sheetName val="Тверца"/>
      <sheetName val="трасса 0-76"/>
      <sheetName val="Колва 78"/>
      <sheetName val="Гидрология .р.Колва км 3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опография"/>
      <sheetName val="геология"/>
      <sheetName val="гидрология"/>
      <sheetName val="эл.химз."/>
      <sheetName val="геология "/>
      <sheetName val="Смета"/>
      <sheetName val="Лист опроса"/>
      <sheetName val="СметаСводная снег"/>
      <sheetName val="к.84-к.83"/>
      <sheetName val="Лист2"/>
      <sheetName val="93-110"/>
      <sheetName val="Шкаф"/>
      <sheetName val="Коэфф1."/>
      <sheetName val="Прайс лист"/>
      <sheetName val="Исполнение _освоение по закупк_"/>
      <sheetName val="Исполнение для Ускова"/>
      <sheetName val="Выборка по отсыпкам"/>
      <sheetName val="ИП _отсыпки_"/>
      <sheetName val="ИП _отсыпки_ФОТ_диз_т_"/>
      <sheetName val="ИП _отсыпки_ _выборка_"/>
      <sheetName val="Исполнение по оборуд_"/>
      <sheetName val="Исполнение по оборуд_ _2_"/>
      <sheetName val="Исполнение сжато"/>
      <sheetName val="Форма для бурения"/>
      <sheetName val="Форма для КС"/>
      <sheetName val="Форма для ГР"/>
      <sheetName val="Корректировка"/>
      <sheetName val="свод"/>
      <sheetName val="Смета 1свод"/>
      <sheetName val="см8"/>
      <sheetName val="Данные для расчёта сметы"/>
      <sheetName val="Зап-3- СЦБ"/>
      <sheetName val="свод 2"/>
      <sheetName val="Вспомогательный"/>
      <sheetName val="Прибыль опл"/>
      <sheetName val="СМЕТА проект"/>
      <sheetName val="таблица руководству"/>
      <sheetName val="Суточная добыча за неделю"/>
      <sheetName val="РП"/>
      <sheetName val="list"/>
      <sheetName val="Смета 1"/>
      <sheetName val="Табл38-7"/>
      <sheetName val="вариант"/>
      <sheetName val="Обновление"/>
      <sheetName val="Лист1"/>
      <sheetName val="Цена"/>
      <sheetName val="Product"/>
      <sheetName val="Разработка проекта"/>
      <sheetName val="сводная"/>
      <sheetName val="См 1 наруж.водопровод"/>
      <sheetName val="График"/>
      <sheetName val="топо"/>
      <sheetName val="Суточная"/>
      <sheetName val="5ОборРабМест(HP)"/>
      <sheetName val="ПДР"/>
      <sheetName val="1"/>
      <sheetName val="СметаСводная Рыб"/>
      <sheetName val="СметаСводная Колпино"/>
      <sheetName val="СметаСводная"/>
      <sheetName val="информация"/>
      <sheetName val="часы"/>
      <sheetName val="кп (3)"/>
      <sheetName val="СП"/>
      <sheetName val="Лист3"/>
      <sheetName val="sapactivexlhiddensheet"/>
      <sheetName val="смета СИД"/>
      <sheetName val="Итог"/>
      <sheetName val="Summary"/>
      <sheetName val="ЭХЗ"/>
      <sheetName val="РасчетКомандир1"/>
      <sheetName val="РасчетКомандир2"/>
      <sheetName val="Коэфф"/>
      <sheetName val="Смета2 проект. раб."/>
      <sheetName val="Счет-Фактура"/>
      <sheetName val="Кредиты"/>
      <sheetName val="данные"/>
      <sheetName val="СС"/>
      <sheetName val="Баланс"/>
      <sheetName val="Production and Spend"/>
      <sheetName val="ТИТУЛ"/>
      <sheetName val="6.14"/>
      <sheetName val="ОБЩЕСТВА"/>
      <sheetName val="6.3.1"/>
      <sheetName val="6.20"/>
      <sheetName val="6.4.1"/>
      <sheetName val="ПРОГНОЗ_1"/>
      <sheetName val="6_11_1  сторонние"/>
      <sheetName val="установки"/>
      <sheetName val="8.14 КР (списание)ОПСТИКР"/>
      <sheetName val="Стр1"/>
      <sheetName val="Список"/>
      <sheetName val="эл_химз_"/>
      <sheetName val="геология_"/>
      <sheetName val="6_14"/>
      <sheetName val="6_3_1"/>
      <sheetName val="6_20"/>
      <sheetName val="6_4_1"/>
      <sheetName val="6_11_1__сторонние"/>
      <sheetName val="8_14_КР_(списание)ОПСТИКР"/>
      <sheetName val="DATA"/>
      <sheetName val="Списки"/>
      <sheetName val="6.14_КР"/>
      <sheetName val="Прилож"/>
      <sheetName val="Пример расчета"/>
      <sheetName val="все"/>
      <sheetName val="Нормы"/>
      <sheetName val="OCK1"/>
      <sheetName val="1.3"/>
      <sheetName val="ИГ1"/>
      <sheetName val="К.рын"/>
      <sheetName val="Сводная смета"/>
      <sheetName val="Землеотвод"/>
      <sheetName val="2002(v2)"/>
      <sheetName val="справ."/>
      <sheetName val="Пояснение "/>
      <sheetName val="Восстановл_Лист7"/>
      <sheetName val="Восстановл_Лист13"/>
      <sheetName val="Восстановл_Лист15"/>
      <sheetName val="Восстановл_Лист19"/>
      <sheetName val="Восстановл_Лист44"/>
      <sheetName val="Восстановл_Лист6"/>
      <sheetName val="Восстановл_Лист4"/>
      <sheetName val="Восстановл_Лист45"/>
      <sheetName val="Восстановл_Лист9"/>
      <sheetName val="Восстановл_Лист10"/>
      <sheetName val="Восстановл_Лист46"/>
      <sheetName val="Восстановл_Лист11"/>
      <sheetName val="Восстановл_Лист47"/>
      <sheetName val="Восстановл_Лист20"/>
      <sheetName val="Восстановл_Лист49"/>
      <sheetName val="Восстановл_Лист21"/>
      <sheetName val="КП НовоКов"/>
      <sheetName val="ПДР ООО &quot;Юкос ФБЦ&quot;"/>
      <sheetName val="сохранить"/>
      <sheetName val="3.1"/>
      <sheetName val="Коммерческие расходы"/>
      <sheetName val="13.1"/>
      <sheetName val="исходные данные"/>
      <sheetName val="расчетные таблицы"/>
      <sheetName val="HP и оргтехника"/>
      <sheetName val="справ_"/>
      <sheetName val="оборудован"/>
      <sheetName val="СметаСводная павильон"/>
      <sheetName val="Перечень ИУ"/>
      <sheetName val="Упр"/>
      <sheetName val="НМА"/>
      <sheetName val="оператор"/>
      <sheetName val="исх_данные"/>
      <sheetName val="ст ГТМ"/>
      <sheetName val="2002_v2_"/>
      <sheetName val="свод1"/>
      <sheetName val="Хаттон 90.90 Femco"/>
      <sheetName val="ИД1"/>
      <sheetName val="шаблон"/>
      <sheetName val="Таблица 4 АСУТП"/>
      <sheetName val="Смета 5.2. Кусты25,29,31,65"/>
      <sheetName val="свод общ"/>
      <sheetName val="изыскания 2"/>
      <sheetName val="мсн"/>
      <sheetName val="КП к ГК"/>
      <sheetName val="Calc"/>
      <sheetName val="ID"/>
      <sheetName val="История"/>
      <sheetName val="Р1"/>
      <sheetName val="Параметры_i"/>
      <sheetName val="Таблица 2"/>
      <sheetName val="Input"/>
      <sheetName val="Calculation"/>
      <sheetName val="RSOILBAL"/>
      <sheetName val="Смета2_проект__раб_"/>
      <sheetName val="Зап-3-_СЦБ"/>
      <sheetName val="свод_2"/>
      <sheetName val="Данные_для_расчёта_сметы"/>
      <sheetName val="Смета_1"/>
      <sheetName val="свод 3"/>
      <sheetName val="смета 2 проект. работы"/>
      <sheetName val="4сд"/>
      <sheetName val="2сд"/>
      <sheetName val="7сд"/>
      <sheetName val="MAIN_PARAMETERS"/>
      <sheetName val="Амур ДОН"/>
      <sheetName val="total"/>
      <sheetName val="Комплектация"/>
      <sheetName val="трубы"/>
      <sheetName val="СМР"/>
      <sheetName val="дороги"/>
      <sheetName val="Ачинский НПЗ"/>
      <sheetName val="ИД"/>
      <sheetName val="СС замеч с ответами"/>
      <sheetName val="начало"/>
      <sheetName val="Main"/>
      <sheetName val="УП _2004"/>
      <sheetName val="в работу"/>
      <sheetName val="1ПС"/>
      <sheetName val="Курсы"/>
      <sheetName val="3.2"/>
      <sheetName val="3.3"/>
      <sheetName val="Р2.1"/>
      <sheetName val="Р2.2"/>
      <sheetName val="Р3"/>
      <sheetName val="Р4"/>
      <sheetName val="Р5"/>
      <sheetName val="Р7"/>
      <sheetName val="Удельные(проф.)"/>
      <sheetName val="Спецификация"/>
      <sheetName val="Константы и результаты"/>
      <sheetName val="Лизинг"/>
      <sheetName val="расчет №3"/>
      <sheetName val="20_Кредиты краткосрочные"/>
      <sheetName val="Текущие цены"/>
      <sheetName val="рабочий"/>
      <sheetName val="окраска"/>
      <sheetName val="отчет эл_эн  2000"/>
      <sheetName val="№5 СУБ Инж защ"/>
      <sheetName val="3.1 ТХ"/>
      <sheetName val="ЗП_ЮНГ"/>
      <sheetName val="3.5"/>
      <sheetName val="справка"/>
      <sheetName val="суб.подряд"/>
      <sheetName val="ПСБ - ОЭ"/>
      <sheetName val="См3 СЦБ-зап"/>
      <sheetName val="Смета 2"/>
      <sheetName val="Январь"/>
      <sheetName val="ИДвалка"/>
      <sheetName val="СметаСводная 1 оч"/>
      <sheetName val="Перечень Заказчиков"/>
      <sheetName val="Капитальные затраты"/>
      <sheetName val="Opex personnel (Term facs)"/>
      <sheetName val="КП (2)"/>
      <sheetName val="2.2 "/>
      <sheetName val="ПОДПИСИ"/>
      <sheetName val="РАСЧЕТ"/>
      <sheetName val="Бюджет"/>
      <sheetName val="Norm"/>
      <sheetName val="эл_химз_1"/>
      <sheetName val="геология_1"/>
      <sheetName val="6_141"/>
      <sheetName val="6_3_11"/>
      <sheetName val="6_201"/>
      <sheetName val="6_4_11"/>
      <sheetName val="6_11_1__сторонние1"/>
      <sheetName val="8_14_КР_(списание)ОПСТИКР1"/>
      <sheetName val="6_14_КР"/>
      <sheetName val="Текущие_цены"/>
      <sheetName val="Пример_расчета"/>
      <sheetName val="СметаСводная_Рыб"/>
      <sheetName val="отчет_эл_эн__2000"/>
      <sheetName val="к_84-к_83"/>
      <sheetName val="6.3"/>
      <sheetName val="6.7"/>
      <sheetName val="6.3.1.3"/>
      <sheetName val="Коэфф1_"/>
      <sheetName val="Прайс_лист"/>
      <sheetName val="См_1_наруж_водопровод"/>
      <sheetName val="Разработка_проекта"/>
      <sheetName val="КП_НовоКов"/>
      <sheetName val="СметаСводная_1_оч"/>
      <sheetName val="Переменные и константы"/>
      <sheetName val="пятилетка"/>
      <sheetName val="мониторинг"/>
      <sheetName val="свод (2)"/>
      <sheetName val="Калплан ОИ2 Макм крестики"/>
      <sheetName val="Св. смета"/>
      <sheetName val="РБС ИЗМ1"/>
      <sheetName val="кп ГК"/>
      <sheetName val="Справочные данные"/>
      <sheetName val="Б.Сатка"/>
      <sheetName val="РН-ПНГ"/>
      <sheetName val="влад-таблица"/>
      <sheetName val="2002(v1)"/>
      <sheetName val="Подрядчики"/>
      <sheetName val="мат"/>
      <sheetName val="суб_подряд"/>
      <sheetName val="ПСБ_-_ОЭ"/>
      <sheetName val="D"/>
      <sheetName val="4"/>
      <sheetName val="ресурсная вед."/>
      <sheetName val="р.Волхов"/>
      <sheetName val="Калплан Кра"/>
      <sheetName val="Материалы"/>
      <sheetName val="6.11 новый"/>
      <sheetName val="Хар_"/>
      <sheetName val="С1_"/>
      <sheetName val="СтрЗапасов (2)"/>
      <sheetName val="Lim"/>
      <sheetName val="Справочник"/>
      <sheetName val="PwC Copies from old models --&gt;&gt;"/>
      <sheetName val="Справочники"/>
      <sheetName val="Journals"/>
      <sheetName val="ц_1991"/>
      <sheetName val="rvldmrv"/>
      <sheetName val="Сравнение ДПН факт 06-07"/>
      <sheetName val="Параметры"/>
      <sheetName val="трансформация1"/>
      <sheetName val="НМ расчеты"/>
      <sheetName val="Names"/>
      <sheetName val="breakdown"/>
      <sheetName val="Destination"/>
      <sheetName val="ДКС"/>
      <sheetName val="Етыпур"/>
      <sheetName val="НВГПЗ"/>
      <sheetName val="НГКХ"/>
      <sheetName val="ПСП"/>
      <sheetName val="Тобольск"/>
      <sheetName val="УПН"/>
      <sheetName val="ПСПавтодор"/>
      <sheetName val="НГХК"/>
      <sheetName val="КП к снег Рыбинская"/>
      <sheetName val="EKDEB90"/>
      <sheetName val="Коэф КВ"/>
      <sheetName val="К"/>
      <sheetName val="Смета терзем"/>
      <sheetName val="Кал.план Жукова даты - не надо"/>
      <sheetName val="кп"/>
      <sheetName val="матер."/>
      <sheetName val="КП Прим (3)"/>
      <sheetName val="АЧ"/>
      <sheetName val="фонтан разбитый2"/>
      <sheetName val="накладная"/>
      <sheetName val="Акт"/>
      <sheetName val="Баланс (Ф1)"/>
      <sheetName val="Смета-Т"/>
      <sheetName val=""/>
      <sheetName val="Смета 3 Гидролог"/>
      <sheetName val="Записка СЦБ"/>
      <sheetName val="РС "/>
      <sheetName val="13_1"/>
      <sheetName val="Дополнительные параметры"/>
      <sheetName val="Свод объем"/>
      <sheetName val="Табл.5"/>
      <sheetName val="Табл.2"/>
      <sheetName val="Исх.данные"/>
      <sheetName val="Курс доллара"/>
      <sheetName val="Календарь новый"/>
      <sheetName val="Смета № 1 ИИ линия"/>
      <sheetName val="Общая часть"/>
      <sheetName val="ВКЕ"/>
      <sheetName val="Additives"/>
      <sheetName val="Ryazan"/>
      <sheetName val="Assumpt"/>
      <sheetName val="Control"/>
      <sheetName val="См №3 ОПР"/>
      <sheetName val="см.№6 АВЗУ и ГПЗУ"/>
      <sheetName val="Геофизика"/>
      <sheetName val="Геодезия"/>
      <sheetName val="Экология1"/>
      <sheetName val="АУП"/>
      <sheetName val="CENTR"/>
      <sheetName val="DMTR_BP_03"/>
      <sheetName val="см №1.1 Геодезические работы "/>
      <sheetName val="см №1.4 Экология "/>
      <sheetName val="Input Assumptions"/>
      <sheetName val="Расчет курса"/>
      <sheetName val="XLR_NoRangeSheet"/>
      <sheetName val="НЕДЕЛИ"/>
      <sheetName val="GD"/>
      <sheetName val="АСУ ТП 1 этап ПД"/>
      <sheetName val="ЛЧ"/>
      <sheetName val="Leistungsakt"/>
      <sheetName val="Дог цена"/>
      <sheetName val="геолог"/>
      <sheetName val="1155"/>
      <sheetName val="ОПС"/>
      <sheetName val="ИПЦ2002-2004"/>
      <sheetName val="Восстановл_Лист75"/>
      <sheetName val="Восстановл_Лист76"/>
      <sheetName val="Восстановл_Лист77"/>
      <sheetName val="Восстановл_Лист78"/>
      <sheetName val="Восстановл_Лист79"/>
      <sheetName val="Восстановл_Лист80"/>
      <sheetName val="Восстановл_Лист81"/>
      <sheetName val="Восстановл_Лист82"/>
      <sheetName val="SakhNIPI5"/>
      <sheetName val="ПИР"/>
      <sheetName val="выборка на22 июня"/>
      <sheetName val="HP_и_оргтехника"/>
      <sheetName val="СМЕТА_проект"/>
      <sheetName val="Лист_опроса"/>
      <sheetName val="СметаСводная_снег"/>
      <sheetName val="Хаттон_90_90_Femco"/>
      <sheetName val="свод_общ"/>
      <sheetName val="таблица_руководству"/>
      <sheetName val="Суточная_добыча_за_неделю"/>
      <sheetName val="СметаСводная_павильон"/>
      <sheetName val="Восстановл_Лист83"/>
      <sheetName val="Восстановл_Лист84"/>
      <sheetName val="Восстановл_Лист85"/>
      <sheetName val="Восстановл_Лист88"/>
      <sheetName val="Восстановл_Лист91"/>
      <sheetName val="Восстановл_Лист92"/>
      <sheetName val="Восстановл_Лист86"/>
      <sheetName val="Восстановл_Лист89"/>
      <sheetName val="Восстановл_Лист87"/>
      <sheetName val="Восстановл_Лист90"/>
      <sheetName val="Восстановл_Лист93"/>
      <sheetName val="Восстановл_Лист94"/>
      <sheetName val="Восстановл_Лист95"/>
      <sheetName val="Восстановл_Лист38"/>
      <sheetName val="Восстановл_Лист40"/>
      <sheetName val="Восстановл_Лист39"/>
      <sheetName val="Восстановл_Лист41"/>
      <sheetName val="Восстановл_Лист8"/>
      <sheetName val="Восстановл_Лист17"/>
      <sheetName val="Восстановл_Лист37"/>
      <sheetName val="3труба (П)"/>
      <sheetName val="15"/>
      <sheetName val="Объемы работ по ПВ"/>
      <sheetName val="16"/>
      <sheetName val="Таблица 5"/>
      <sheetName val="Таблица 3"/>
      <sheetName val="1.401.2"/>
      <sheetName val="Коэф"/>
      <sheetName val="Исходные"/>
      <sheetName val="Капвложения"/>
      <sheetName val="259-290"/>
      <sheetName val="р.Нева"/>
      <sheetName val="р.Молога"/>
      <sheetName val="518-540"/>
      <sheetName val="470-518"/>
      <sheetName val="365-405"/>
      <sheetName val="290-365"/>
      <sheetName val="157-259"/>
      <sheetName val="132-157"/>
      <sheetName val="405-470"/>
      <sheetName val="111-132"/>
      <sheetName val="111"/>
      <sheetName val="Сахалин"/>
      <sheetName val="Чумляк"/>
      <sheetName val="18 рек Ю-Х"/>
      <sheetName val="нпс Палкино"/>
      <sheetName val="Россия - Китай"/>
      <sheetName val="КМ 210-238"/>
      <sheetName val="БТС-2 км 405-459"/>
      <sheetName val="БТС-2 км 405-453"/>
      <sheetName val="БТС-2 км 313-352"/>
      <sheetName val="БТС-2 км326-352"/>
      <sheetName val="Улейма И"/>
      <sheetName val="Белая УБКА"/>
      <sheetName val="Уфа"/>
      <sheetName val="км 72-75р.Левоннька"/>
      <sheetName val="dgghg"/>
      <sheetName val="бтс-2"/>
      <sheetName val="колва"/>
      <sheetName val="Чермасан"/>
      <sheetName val="Корожечна"/>
      <sheetName val="Колтасы-Куйбышев"/>
      <sheetName val="Самара"/>
      <sheetName val="Мишуга"/>
      <sheetName val="киенгоп-н.Челны км 104-206"/>
      <sheetName val="ВЛ Урдома"/>
      <sheetName val="Вл Микунь Урдома"/>
      <sheetName val="ВЛ Синдор-Микунь"/>
      <sheetName val="Тон Чермасан"/>
      <sheetName val="Трасса км 16-147"/>
      <sheetName val="Тверца"/>
      <sheetName val="трасса 0-76"/>
      <sheetName val="Колва 78"/>
      <sheetName val="Гидрология .р.Колва км 38"/>
      <sheetName val="Восстановл_Лист5"/>
      <sheetName val="Восстановл_Лист29"/>
      <sheetName val="Восстановл_Лист2"/>
      <sheetName val="Восстановл_Лист27"/>
      <sheetName val="Восстановл_Лист28"/>
      <sheetName val="Восстановл_Лист12"/>
      <sheetName val="Восстановл_Лист14"/>
      <sheetName val="Восстановл_Лист1"/>
      <sheetName val="Восстановл_Лист18"/>
      <sheetName val="Восстановл_Лист25"/>
      <sheetName val="ГПК"/>
      <sheetName val="Западн"/>
      <sheetName val="ПСП "/>
      <sheetName val="Спр_общий"/>
      <sheetName val="р_Волхов"/>
      <sheetName val="р_Нева"/>
      <sheetName val="р_Молога"/>
      <sheetName val="18_рек_Ю-Х"/>
      <sheetName val="нпс_Палкино"/>
      <sheetName val="Россия_-_Китай"/>
      <sheetName val="КМ_210-238"/>
      <sheetName val="БТС-2_км_405-459"/>
      <sheetName val="БТС-2_км_405-453"/>
      <sheetName val="БТС-2_км_313-352"/>
      <sheetName val="БТС-2_км326-352"/>
      <sheetName val="Улейма_И"/>
      <sheetName val="Белая_УБКА"/>
      <sheetName val="км_72-75р_Левоннька"/>
      <sheetName val="Б_Сатка"/>
      <sheetName val="киенгоп-н_Челны_км_104-206"/>
      <sheetName val="ВЛ_Урдома"/>
      <sheetName val="Вл_Микунь_Урдома"/>
      <sheetName val="ВЛ_Синдор-Микунь"/>
      <sheetName val="Тон_Чермасан"/>
      <sheetName val="Трасса_км_16-147"/>
      <sheetName val="трасса_0-76"/>
      <sheetName val="Колва_78"/>
      <sheetName val="Гидрология__р_Колва_км_38"/>
      <sheetName val="свод_3"/>
      <sheetName val="ПСП_"/>
      <sheetName val="Сводная_смета"/>
      <sheetName val="Стр1По"/>
      <sheetName val="Новая сводка (до бюджета) (2)"/>
      <sheetName val="Что пришло"/>
      <sheetName val="влад-таблица (2)"/>
      <sheetName val="Новая сводка (до бюджета)"/>
      <sheetName val="Сводка"/>
      <sheetName val="Новая сводка"/>
      <sheetName val="Бю-т"/>
      <sheetName val="ПерехОстатки"/>
      <sheetName val="Общие расходы"/>
      <sheetName val="Новая сводка (по бюджету)"/>
      <sheetName val="âëàä-òàáëèöà"/>
      <sheetName val="Íîâàÿ ñâîäêà (äî áþäæåòà) (2)"/>
      <sheetName val="×òî ïðèøëî"/>
      <sheetName val="âëàä-òàáëèöà (2)"/>
      <sheetName val="Íîâàÿ ñâîäêà (äî áþäæåòà)"/>
      <sheetName val="Ñâîäêà"/>
      <sheetName val="Íîâàÿ ñâîäêà"/>
      <sheetName val="Áþ-ò"/>
      <sheetName val="ÏåðåõÎñòàòêè"/>
      <sheetName val="Îáùèå ðàñõîäû"/>
      <sheetName val="Íîâàÿ ñâîäêà (ïî áþäæåòó)"/>
      <sheetName val="влад_таблица"/>
      <sheetName val="6.10.1"/>
      <sheetName val="Восстановл_Лист16"/>
      <sheetName val="6.7.3_ТН"/>
      <sheetName val="6.1"/>
      <sheetName val="НДС"/>
      <sheetName val="Гр5(о)"/>
      <sheetName val="пр_5_1"/>
      <sheetName val="Россия"/>
      <sheetName val="Украина"/>
      <sheetName val="Белорусия"/>
      <sheetName val="6.52-свод"/>
      <sheetName val="Новая_сводка_(до_бюджета)_(2)"/>
      <sheetName val="Что_пришло"/>
      <sheetName val="влад-таблица_(2)"/>
      <sheetName val="Новая_сводка_(до_бюджета)"/>
      <sheetName val="Новая_сводка"/>
      <sheetName val="Общие_расходы"/>
      <sheetName val="Новая_сводка_(по_бюджету)"/>
      <sheetName val="Íîâàÿ_ñâîäêà_(äî_áþäæåòà)_(2)"/>
      <sheetName val="×òî_ïðèøëî"/>
      <sheetName val="âëàä-òàáëèöà_(2)"/>
      <sheetName val="Íîâàÿ_ñâîäêà_(äî_áþäæåòà)"/>
      <sheetName val="Íîâàÿ_ñâîäêà"/>
      <sheetName val="Îáùèå_ðàñõîäû"/>
      <sheetName val="Íîâàÿ_ñâîäêà_(ïî_áþäæåòó)"/>
      <sheetName val="6_10_1"/>
      <sheetName val="6_7_3_ТН"/>
      <sheetName val="6_1"/>
      <sheetName val="ЦО"/>
      <sheetName val="Статьи"/>
      <sheetName val="2"/>
      <sheetName val="Новая_сводка_(до_бюджета)_(2)1"/>
      <sheetName val="Что_пришло1"/>
      <sheetName val="влад-таблица_(2)1"/>
      <sheetName val="Новая_сводка_(до_бюджета)1"/>
      <sheetName val="Новая_сводка1"/>
      <sheetName val="Общие_расходы1"/>
      <sheetName val="Новая_сводка_(по_бюджету)1"/>
      <sheetName val="Íîâàÿ_ñâîäêà_(äî_áþäæåòà)_(2)1"/>
      <sheetName val="×òî_ïðèøëî1"/>
      <sheetName val="âëàä-òàáëèöà_(2)1"/>
      <sheetName val="Íîâàÿ_ñâîäêà_(äî_áþäæåòà)1"/>
      <sheetName val="Íîâàÿ_ñâîäêà1"/>
      <sheetName val="Îáùèå_ðàñõîäû1"/>
      <sheetName val="Íîâàÿ_ñâîäêà_(ïî_áþäæåòó)1"/>
      <sheetName val="6_10_11"/>
      <sheetName val="6_7_3_ТН1"/>
      <sheetName val="6_11"/>
      <sheetName val="6_52-свод"/>
      <sheetName val="ДДС (Форма №3)"/>
      <sheetName val="09-07"/>
      <sheetName val="Титул1"/>
      <sheetName val="Титул2"/>
      <sheetName val="Титул3"/>
      <sheetName val="Info"/>
      <sheetName val="Source lists"/>
      <sheetName val="PO Data"/>
      <sheetName val="Rub"/>
      <sheetName val="свод_ИИР"/>
      <sheetName val="3_1"/>
      <sheetName val="Коммерческие_расходы"/>
      <sheetName val="СС_замеч_с_ответами"/>
      <sheetName val="ПДР_ООО_&quot;Юкос_ФБЦ&quot;"/>
      <sheetName val="УП__2004"/>
      <sheetName val="Ачинский_НПЗ"/>
      <sheetName val="3_2"/>
      <sheetName val="3_3"/>
      <sheetName val="Р2_1"/>
      <sheetName val="Р2_2"/>
      <sheetName val="Удельные(проф_)"/>
      <sheetName val="Константы_и_результаты"/>
      <sheetName val="расчет_№3"/>
      <sheetName val="в_работу"/>
      <sheetName val="№5_СУБ_Инж_защ"/>
      <sheetName val="исходные_данные"/>
      <sheetName val="расчетные_таблицы"/>
      <sheetName val="Исполнение__освоение_по_закупк_"/>
      <sheetName val="Исполнение_для_Ускова"/>
      <sheetName val="Выборка_по_отсыпкам"/>
      <sheetName val="ИП__отсыпки_"/>
      <sheetName val="ИП__отсыпки_ФОТ_диз_т_"/>
      <sheetName val="ИП__отсыпки___выборка_"/>
      <sheetName val="Исполнение_по_оборуд_"/>
      <sheetName val="Исполнение_по_оборуд___2_"/>
      <sheetName val="Исполнение_сжато"/>
      <sheetName val="Форма_для_бурения"/>
      <sheetName val="Форма_для_КС"/>
      <sheetName val="Форма_для_ГР"/>
      <sheetName val="Смета_1свод"/>
      <sheetName val="Прибыль_опл"/>
      <sheetName val="Амур_ДОН"/>
      <sheetName val="справ_1"/>
      <sheetName val="Перечень_ИУ"/>
      <sheetName val="3_1_ТХ"/>
      <sheetName val="1_3"/>
      <sheetName val="К_рын"/>
      <sheetName val="3_5"/>
      <sheetName val="См3_СЦБ-зап"/>
      <sheetName val="СметаСводная_Колпино"/>
      <sheetName val="Смета_2"/>
      <sheetName val="Таблица_4_АСУТП"/>
      <sheetName val="20_Кредиты_краткосрочные"/>
      <sheetName val="Перечень_Заказчиков"/>
      <sheetName val="Переменные_и_константы"/>
      <sheetName val="КП_к_снег_Рыбинская"/>
      <sheetName val="Смета_5_2__Кусты25,29,31,65"/>
      <sheetName val="Табл_5"/>
      <sheetName val="Табл_2"/>
      <sheetName val="Капитальные_затраты"/>
      <sheetName val="Opex_personnel_(Term_facs)"/>
      <sheetName val="КП_(2)"/>
      <sheetName val="2_2_"/>
      <sheetName val="М_1"/>
      <sheetName val="Сводная "/>
      <sheetName val="7.ТХ Сети (кор)"/>
      <sheetName val="Tier 311208"/>
      <sheetName val="ПД"/>
      <sheetName val="Акт выбора"/>
      <sheetName val="См.№7 Эл."/>
      <sheetName val="См.№8 Пож."/>
      <sheetName val="См.№3 ВиК"/>
      <sheetName val="Восстановл_Лист42"/>
      <sheetName val="Восстановл_Лист22"/>
      <sheetName val="Восстановл_Лист43"/>
      <sheetName val="Восстановл_Лист24"/>
      <sheetName val="Восстановл_Лист48"/>
      <sheetName val="Восстановл_Лист50"/>
      <sheetName val="Восстановл_Лист30"/>
      <sheetName val="Восстановл_Лист51"/>
      <sheetName val="Восстановл_Лист23"/>
      <sheetName val="Восстановл_Лист32"/>
      <sheetName val="Восстановл_Лист52"/>
      <sheetName val="Восстановл_Лист53"/>
      <sheetName val="Восстановл_Лист55"/>
      <sheetName val="Восстановл_Лист56"/>
      <sheetName val="Восстановл_Лист26"/>
      <sheetName val="Восстановл_Лист57"/>
      <sheetName val="Восстановл_Лист58"/>
      <sheetName val="Восстановл_Лист59"/>
      <sheetName val="Восстановл_Лист60"/>
      <sheetName val="Восстановл_Лист61"/>
      <sheetName val="Восстановл_Лист3"/>
      <sheetName val="Восстановл_Лист62"/>
      <sheetName val="Восстановл_Лист63"/>
      <sheetName val="Восстановл_Лист64"/>
      <sheetName val="Восстановл_Лист35"/>
      <sheetName val="Восстановл_Лист67"/>
      <sheetName val="Восстановл_Лист68"/>
      <sheetName val="Восстановл_Лист65"/>
      <sheetName val="Восстановл_Лист69"/>
      <sheetName val="Восстановл_Лист66"/>
      <sheetName val="Восстановл_Лист97"/>
      <sheetName val="Восстановл_Лист54"/>
      <sheetName val="Восстановл_Лист70"/>
      <sheetName val="Восстановл_Лист96"/>
      <sheetName val="Восстановл_Лист33"/>
      <sheetName val="Восстановл_Лист71"/>
      <sheetName val="Восстановл_Лист36"/>
      <sheetName val="Восстановл_Лист98"/>
      <sheetName val="Восстановл_Лист34"/>
      <sheetName val="Восстановл_Лист72"/>
      <sheetName val="Восстановл_Лист73"/>
      <sheetName val="Восстановл_Лист74"/>
      <sheetName val="Восстановл_Лист31"/>
      <sheetName val="№1"/>
      <sheetName val="РСС_АУ"/>
      <sheetName val="Раб.АУ"/>
      <sheetName val="Сметы за сопровождение"/>
      <sheetName val="СМ_x000b__x0011__x0012__x000c__x0011__x0011__x0011__x0011__x0011__x0011_"/>
      <sheetName val="ᄀᄀᄀᄀᄀᄀᄀᄀᄀᄀᄀᄀᄀᄀᄀᄀᄀ"/>
      <sheetName val="См.3_АСУ"/>
      <sheetName val="РабПр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/>
      <sheetData sheetId="176"/>
      <sheetData sheetId="177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/>
      <sheetData sheetId="220"/>
      <sheetData sheetId="22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опография"/>
      <sheetName val="геология"/>
      <sheetName val="гидрология"/>
      <sheetName val="эл.химз."/>
      <sheetName val="геология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 2"/>
      <sheetName val="топ"/>
      <sheetName val="геолог"/>
      <sheetName val="гидрометеолог"/>
      <sheetName val="экология"/>
      <sheetName val="газоснабжение"/>
      <sheetName val="ГОЧС2"/>
      <sheetName val="оос1"/>
      <sheetName val="благоустройство"/>
      <sheetName val="регламент"/>
      <sheetName val="защита"/>
      <sheetName val="топография"/>
    </sheetNames>
    <sheetDataSet>
      <sheetData sheetId="0" refreshError="1">
        <row r="7">
          <cell r="A7" t="str">
            <v>Наименование  объекта : " Энергоснабжение и автоматизация НПС "Синдор", реконструкция. Газоснабжение.</v>
          </cell>
        </row>
        <row r="10">
          <cell r="C10" t="str">
            <v xml:space="preserve"> ОАО "СМН"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опография"/>
      <sheetName val="геология"/>
      <sheetName val="гидрология"/>
      <sheetName val="эл.химз."/>
      <sheetName val="геология "/>
      <sheetName val="Calc"/>
      <sheetName val="ID"/>
      <sheetName val="свод 2"/>
      <sheetName val="График"/>
      <sheetName val="Смета 1"/>
      <sheetName val="Суточная"/>
      <sheetName val="СС"/>
      <sheetName val="Смета"/>
      <sheetName val="ПДР"/>
      <sheetName val="РП"/>
      <sheetName val="История"/>
      <sheetName val="Сводная"/>
      <sheetName val="Р1"/>
      <sheetName val="Параметры_i"/>
      <sheetName val="Таблица 2"/>
      <sheetName val="Кредиты"/>
      <sheetName val="К.рын"/>
      <sheetName val="Таблица 4 АСУТП"/>
      <sheetName val="Лист1"/>
      <sheetName val="Обновление"/>
      <sheetName val="Цена"/>
      <sheetName val="Product"/>
      <sheetName val="Summary"/>
      <sheetName val="ЭХЗ"/>
      <sheetName val="РасчетКомандир1"/>
      <sheetName val="РасчетКомандир2"/>
      <sheetName val="Коэфф"/>
      <sheetName val="Смета2 проект. раб."/>
      <sheetName val="Зап-3- СЦБ"/>
      <sheetName val="Счет-Фактура"/>
      <sheetName val="вариант"/>
      <sheetName val="Табл38-7"/>
      <sheetName val="данные"/>
      <sheetName val="Баланс"/>
      <sheetName val="Production and Spend"/>
      <sheetName val="ТИТУЛ"/>
      <sheetName val="6.14"/>
      <sheetName val="ОБЩЕСТВА"/>
      <sheetName val="6.3.1"/>
      <sheetName val="6.20"/>
      <sheetName val="6.4.1"/>
      <sheetName val="ПРОГНОЗ_1"/>
      <sheetName val="6_11_1  сторонние"/>
      <sheetName val="установки"/>
      <sheetName val="8.14 КР (списание)ОПСТИКР"/>
      <sheetName val="Стр1"/>
      <sheetName val="Список"/>
      <sheetName val="эл_химз_"/>
      <sheetName val="геология_"/>
      <sheetName val="6_14"/>
      <sheetName val="6_3_1"/>
      <sheetName val="6_20"/>
      <sheetName val="6_4_1"/>
      <sheetName val="6_11_1__сторонние"/>
      <sheetName val="8_14_КР_(списание)ОПСТИКР"/>
      <sheetName val="топо"/>
      <sheetName val="Данные для расчёта сметы"/>
      <sheetName val="DATA"/>
      <sheetName val="Списки"/>
      <sheetName val="6.14_КР"/>
      <sheetName val="см8"/>
      <sheetName val="Прилож"/>
      <sheetName val="Пример расчета"/>
      <sheetName val="СметаСводная Рыб"/>
      <sheetName val="все"/>
      <sheetName val="Нормы"/>
      <sheetName val="sapactivexlhiddensheet"/>
      <sheetName val="OCK1"/>
      <sheetName val="Шкаф"/>
      <sheetName val="Коэфф1."/>
      <sheetName val="Прайс лист"/>
      <sheetName val="1.3"/>
      <sheetName val="ИГ1"/>
      <sheetName val="Сводная смета"/>
      <sheetName val="Землеотвод"/>
      <sheetName val="1"/>
      <sheetName val="к.84-к.83"/>
      <sheetName val="СМЕТА проект"/>
      <sheetName val="2002(v2)"/>
      <sheetName val="справ."/>
      <sheetName val="Пояснение "/>
      <sheetName val="93-110"/>
      <sheetName val="list"/>
      <sheetName val="См 1 наруж.водопровод"/>
      <sheetName val="Восстановл_Лист7"/>
      <sheetName val="Восстановл_Лист13"/>
      <sheetName val="Восстановл_Лист15"/>
      <sheetName val="Восстановл_Лист19"/>
      <sheetName val="Восстановл_Лист44"/>
      <sheetName val="Восстановл_Лист6"/>
      <sheetName val="Восстановл_Лист4"/>
      <sheetName val="Восстановл_Лист45"/>
      <sheetName val="Восстановл_Лист9"/>
      <sheetName val="Восстановл_Лист10"/>
      <sheetName val="Восстановл_Лист46"/>
      <sheetName val="Восстановл_Лист11"/>
      <sheetName val="Восстановл_Лист47"/>
      <sheetName val="Восстановл_Лист20"/>
      <sheetName val="Восстановл_Лист49"/>
      <sheetName val="Восстановл_Лист21"/>
      <sheetName val="свод"/>
      <sheetName val="Разработка проекта"/>
      <sheetName val="КП НовоКов"/>
      <sheetName val="ПДР ООО &quot;Юкос ФБЦ&quot;"/>
      <sheetName val="Прибыль опл"/>
      <sheetName val="сохранить"/>
      <sheetName val="3.1"/>
      <sheetName val="Коммерческие расходы"/>
      <sheetName val="13.1"/>
      <sheetName val="исходные данные"/>
      <sheetName val="расчетные таблицы"/>
      <sheetName val="Лист опроса"/>
      <sheetName val="5ОборРабМест(HP)"/>
      <sheetName val="СметаСводная Колпино"/>
      <sheetName val="HP и оргтехника"/>
      <sheetName val="Лист2"/>
      <sheetName val="справ_"/>
      <sheetName val="оборудован"/>
      <sheetName val="СметаСводная снег"/>
      <sheetName val="СметаСводная"/>
      <sheetName val="СметаСводная павильон"/>
      <sheetName val="Перечень ИУ"/>
      <sheetName val="Упр"/>
      <sheetName val="НМА"/>
      <sheetName val="оператор"/>
      <sheetName val="исх_данные"/>
      <sheetName val="ст ГТМ"/>
      <sheetName val="2002_v2_"/>
      <sheetName val="свод1"/>
      <sheetName val="таблица руководству"/>
      <sheetName val="Суточная добыча за неделю"/>
      <sheetName val="Хаттон 90.90 Femco"/>
      <sheetName val="ИД1"/>
      <sheetName val="шаблон"/>
      <sheetName val="Смета 5.2. Кусты25,29,31,65"/>
      <sheetName val="свод общ"/>
      <sheetName val="Input"/>
      <sheetName val="Calculation"/>
      <sheetName val="свод 3"/>
      <sheetName val="Амур ДОН"/>
      <sheetName val="rvldmrv"/>
      <sheetName val="ИД"/>
      <sheetName val="Б.Сатка"/>
      <sheetName val="Исполнение по оборуд_"/>
      <sheetName val="RSOILBAL"/>
      <sheetName val="смета 2 проект. работы"/>
      <sheetName val="Хар_"/>
      <sheetName val="С1_"/>
      <sheetName val="СтрЗапасов (2)"/>
      <sheetName val="Norm"/>
      <sheetName val="НМ расчеты"/>
      <sheetName val="Переменные и константы"/>
      <sheetName val="Исполнение _освоение по закупк_"/>
      <sheetName val="Исполнение для Ускова"/>
      <sheetName val="Выборка по отсыпкам"/>
      <sheetName val="ИП _отсыпки_"/>
      <sheetName val="ИП _отсыпки_ФОТ_диз_т_"/>
      <sheetName val="ИП _отсыпки_ _выборка_"/>
      <sheetName val="Исполнение по оборуд_ _2_"/>
      <sheetName val="Исполнение сжато"/>
      <sheetName val="Форма для бурения"/>
      <sheetName val="Форма для КС"/>
      <sheetName val="Форма для ГР"/>
      <sheetName val="Корректировка"/>
      <sheetName val="Смета 1свод"/>
      <sheetName val="Вспомогательный"/>
      <sheetName val="информация"/>
      <sheetName val="Текущие цены"/>
      <sheetName val="рабочий"/>
      <sheetName val="окраска"/>
      <sheetName val="отчет эл_эн  2000"/>
      <sheetName val="справка"/>
      <sheetName val="суб.подряд"/>
      <sheetName val="ПСБ - ОЭ"/>
      <sheetName val="См3 СЦБ-зап"/>
      <sheetName val="Ачинский НПЗ"/>
      <sheetName val="D"/>
      <sheetName val="СметаСводная 1 оч"/>
      <sheetName val="Итог"/>
      <sheetName val="3.1 ТХ"/>
      <sheetName val="ЗП_ЮНГ"/>
      <sheetName val="РН-ПНГ"/>
      <sheetName val="СС замеч с ответами"/>
      <sheetName val="total"/>
      <sheetName val="Комплектация"/>
      <sheetName val="трубы"/>
      <sheetName val="СМР"/>
      <sheetName val="дороги"/>
      <sheetName val="начало"/>
      <sheetName val="Main"/>
      <sheetName val="УП _2004"/>
      <sheetName val="Курсы"/>
      <sheetName val="3.2"/>
      <sheetName val="3.3"/>
      <sheetName val="Р2.1"/>
      <sheetName val="Р2.2"/>
      <sheetName val="Р3"/>
      <sheetName val="Р4"/>
      <sheetName val="Р5"/>
      <sheetName val="Р7"/>
      <sheetName val="Удельные(проф.)"/>
      <sheetName val="Спецификация"/>
      <sheetName val="Константы и результаты"/>
      <sheetName val="Лизинг"/>
      <sheetName val="расчет №3"/>
      <sheetName val="в работу"/>
      <sheetName val="1ПС"/>
      <sheetName val="20_Кредиты краткосрочные"/>
      <sheetName val="№5 СУБ Инж защ"/>
      <sheetName val="3.5"/>
      <sheetName val="Смета 2"/>
      <sheetName val="Январь"/>
      <sheetName val="ИДвалка"/>
      <sheetName val="ц_1991"/>
      <sheetName val="ДКС"/>
      <sheetName val="Етыпур"/>
      <sheetName val="НВГПЗ"/>
      <sheetName val="НГКХ"/>
      <sheetName val="ПСП"/>
      <sheetName val="Тобольск"/>
      <sheetName val="УПН"/>
      <sheetName val="ПСПавтодор"/>
      <sheetName val="Лист3"/>
      <sheetName val="часы"/>
      <sheetName val="АЧ"/>
      <sheetName val="к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/>
      <sheetData sheetId="178"/>
      <sheetData sheetId="179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УРС "/>
      <sheetName val="УРС к торгам"/>
      <sheetName val="НМЦ лота на торги"/>
      <sheetName val="Расчет стоимости"/>
      <sheetName val="перерасчет"/>
      <sheetName val="Снижение"/>
      <sheetName val="снижение-для объекта-аналога2"/>
      <sheetName val="снижение-для объекта-аналога"/>
      <sheetName val="ССР"/>
      <sheetName val="Таблица"/>
      <sheetName val="Регионы"/>
      <sheetName val="НМЦ лота"/>
      <sheetName val="мсн"/>
    </sheetNames>
    <sheetDataSet>
      <sheetData sheetId="0"/>
      <sheetData sheetId="1"/>
      <sheetData sheetId="2"/>
      <sheetData sheetId="3">
        <row r="316">
          <cell r="I316">
            <v>859.76</v>
          </cell>
        </row>
      </sheetData>
      <sheetData sheetId="4"/>
      <sheetData sheetId="5"/>
      <sheetData sheetId="6"/>
      <sheetData sheetId="7"/>
      <sheetData sheetId="8"/>
      <sheetData sheetId="9">
        <row r="6">
          <cell r="B6" t="str">
            <v>ВЛ 0,4 кВ с установкой ж/б опор и проводами  А до 35 мм2</v>
          </cell>
        </row>
        <row r="7">
          <cell r="B7" t="str">
            <v>ВЛ 0,4 кВ с установкой дерев. опор и проводами  А до 35 мм2</v>
          </cell>
          <cell r="M7" t="str">
            <v>Изменение констр. решений до 50 %</v>
          </cell>
        </row>
        <row r="8">
          <cell r="B8" t="str">
            <v>ВЛ 0,4 кВ с установкой ж/б опор и проводами  А до 35* мм2</v>
          </cell>
          <cell r="M8" t="str">
            <v>Изменение констр. решений более 50 %</v>
          </cell>
        </row>
        <row r="9">
          <cell r="B9" t="str">
            <v>ВЛ 0,4 кВ с установкой дерев. опор и проводами  А до 35* мм2</v>
          </cell>
          <cell r="M9" t="str">
            <v>Установка доп. оборудования ПС</v>
          </cell>
        </row>
        <row r="10">
          <cell r="B10" t="str">
            <v>ВЛ 0,4 кВ с установкой ж/б опор и проводами  А 70 мм2</v>
          </cell>
          <cell r="M10" t="str">
            <v>Замена распред. устройства ПС</v>
          </cell>
        </row>
        <row r="11">
          <cell r="B11" t="str">
            <v>ВЛ 0,4 кВ с установкой дерев. опор и проводами  А 70 мм2</v>
          </cell>
        </row>
        <row r="12">
          <cell r="B12" t="str">
            <v>ВЛ 0,4 кВ с установкой ж/б опор и проводами  А 95мм2</v>
          </cell>
        </row>
        <row r="13">
          <cell r="B13" t="str">
            <v>ВЛ 0,4 кВ с установкой дерев. опор и проводами  А 95 мм2</v>
          </cell>
          <cell r="O13">
            <v>1.0429999999999999</v>
          </cell>
        </row>
        <row r="14">
          <cell r="B14" t="str">
            <v>ВЛ 0,4 кВ с установкой ж/б опор и проводами  АС до 35 мм2</v>
          </cell>
          <cell r="O14">
            <v>1.012</v>
          </cell>
        </row>
        <row r="15">
          <cell r="B15" t="str">
            <v>ВЛ 0,4 кВ с установкой дерев. опор и проводами  АС до 35 мм2</v>
          </cell>
          <cell r="O15">
            <v>1.0129999999999999</v>
          </cell>
          <cell r="P15">
            <v>1.022</v>
          </cell>
        </row>
        <row r="16">
          <cell r="B16" t="str">
            <v>ВЛ 0,4 кВ с установкой ж/б опор и проводами  АС 70 мм2</v>
          </cell>
          <cell r="O16">
            <v>1.0529999999999999</v>
          </cell>
        </row>
        <row r="17">
          <cell r="B17" t="str">
            <v>ВЛ 0,4 кВ с установкой дерев. опор и проводами  АС 70 мм3</v>
          </cell>
          <cell r="O17">
            <v>1.028</v>
          </cell>
        </row>
        <row r="18">
          <cell r="B18" t="str">
            <v>ВЛ 0,4 кВ с установкой ж/б опор и проводами  АС 95мм2</v>
          </cell>
        </row>
        <row r="19">
          <cell r="B19" t="str">
            <v>ВЛ 0,4 кВ с установкой дерев. опор и проводами  АС 95 мм2</v>
          </cell>
        </row>
        <row r="20">
          <cell r="B20" t="str">
            <v>ВЛ 0,4 кВ с установкой ж/б опор и проводами СИП до 35 мм2</v>
          </cell>
        </row>
        <row r="21">
          <cell r="B21" t="str">
            <v>ВЛ 0.4 кВ с установкой ж/б опор, магистр. линией СИП 50 мм2, ответвлений и вводами сечением 16 мм2</v>
          </cell>
        </row>
        <row r="22">
          <cell r="B22" t="str">
            <v>ВЛ 0.4 кВ с установкой ж/б опор и проводами СИП 70 мм2</v>
          </cell>
        </row>
        <row r="23">
          <cell r="B23" t="str">
            <v>Подвеска провода 0,4 кВ по существ. ж/б опорам 1 цепь СИП до 35 мм2</v>
          </cell>
          <cell r="O23">
            <v>1.0029999999999999</v>
          </cell>
        </row>
        <row r="24">
          <cell r="B24" t="str">
            <v>Подвеска провода 0,4 кВ по существ. дерев. опорам 1 цепь СИП до 35 мм2</v>
          </cell>
          <cell r="O24">
            <v>1.006</v>
          </cell>
        </row>
        <row r="25">
          <cell r="B25" t="str">
            <v>Подвеска провода 0,4 кВ по существ. ж/б опорам 1 цепь СИП 50 мм2</v>
          </cell>
        </row>
        <row r="26">
          <cell r="B26" t="str">
            <v>Подвеска провода 0,4 кВ по существ. дерев. опорам 1 цепь СИП 50 мм2</v>
          </cell>
          <cell r="O26">
            <v>1.02</v>
          </cell>
          <cell r="R26">
            <v>1.02</v>
          </cell>
        </row>
        <row r="27">
          <cell r="B27" t="str">
            <v>Подвеска провода 0,4 кВ по существ. ж/б опорам 1 цепь СИП 70 мм2</v>
          </cell>
          <cell r="O27">
            <v>1.03</v>
          </cell>
          <cell r="R27">
            <v>1.04</v>
          </cell>
        </row>
        <row r="28">
          <cell r="B28" t="str">
            <v>Подвеска провода 0,4 кВ по существ. дерев. опорам 1 цепь СИП 70 мм2</v>
          </cell>
          <cell r="O28">
            <v>1.05</v>
          </cell>
          <cell r="R28">
            <v>1.08</v>
          </cell>
        </row>
        <row r="29">
          <cell r="B29" t="str">
            <v>Подвеска провода 0,4 кВ по существ. ж/б опорам 1 цепь АС до 35 мм2</v>
          </cell>
        </row>
        <row r="30">
          <cell r="B30" t="str">
            <v>Подвеска провода 0,4 кВ по существ. дерев. опорам 1 цепь АС до 35 мм2</v>
          </cell>
          <cell r="O30">
            <v>1.018</v>
          </cell>
          <cell r="P30">
            <v>1.036</v>
          </cell>
        </row>
        <row r="31">
          <cell r="B31" t="str">
            <v>Подвеска провода 0,4 кВ по существ. ж/б опорам 1 цепь АС 50 мм2</v>
          </cell>
        </row>
        <row r="32">
          <cell r="B32" t="str">
            <v>Подвеска провода 0,4 кВ по существ. дерев. опорам 1 цепь АС 50 мм2</v>
          </cell>
        </row>
        <row r="33">
          <cell r="B33" t="str">
            <v>Подвеска провода 0,4 кВ по существ. ж/б опорам 1 цепь АС до 70 мм2</v>
          </cell>
        </row>
        <row r="34">
          <cell r="B34" t="str">
            <v>Подвеска провода 0,4 кВ по существ. дерев. опорам 1 цепь АС до 70 мм2</v>
          </cell>
        </row>
        <row r="35">
          <cell r="B35" t="str">
            <v>ВЛ 0.4 кВ с установкой ж/б опор, совместной абонентской подвеской 2 цепей СИП 70 мм2 и подвеской освещения с ответвлениями и вводами сечением 16 мм2</v>
          </cell>
        </row>
        <row r="36">
          <cell r="B36" t="str">
            <v>ВЛ 0.4/10 кВ с установкой ж/б опор, с совместной подвеской 2 цепей проводов: 0,4 кВ магистр. линией СИП 50 мм2, ответвлений и вводами сечением 16 мм2, 10 кВ АС 50 мм2</v>
          </cell>
        </row>
        <row r="37">
          <cell r="B37" t="str">
            <v>ВЛ 0.4/10 кВ с установкой ж/б опор, с совместной подвеской 2 цепей проводов: 0,4 кВ СИП 50 мм2, 10 кВ АС 50 мм2</v>
          </cell>
        </row>
        <row r="38">
          <cell r="B38" t="str">
            <v>ВЛ 0.4/10 кВ с установкой ж/б опор, с совместной подвеской 2 цепей проводов: 0,4 кВ СИП 50 мм2, 10 кВ СИП 70 мм2</v>
          </cell>
        </row>
        <row r="39">
          <cell r="B39" t="str">
            <v>ВЛ 0.4/10 кВ с установкой ж/б опор, с совместной подвеской 2 цепей проводов: 0,4 кВ магистр. линией СИП 50 мм2, ответвлений и вводами сечением 16 мм2, 10 кВ СИП 70 мм2</v>
          </cell>
        </row>
        <row r="40">
          <cell r="B40" t="str">
            <v>ВЛ 6-10 кВ с установкой ж/б опор и подвеской проводов АС 35 мм2</v>
          </cell>
        </row>
        <row r="41">
          <cell r="B41" t="str">
            <v>ВЛ 6-10 кВ с установкой дерев. опор и подвеской проводов АС 35 мм2</v>
          </cell>
        </row>
        <row r="42">
          <cell r="B42" t="str">
            <v>ВЛ 6-10 кВ с установкой ж/б опор и подвеской проводов АС 50 мм2</v>
          </cell>
        </row>
        <row r="43">
          <cell r="B43" t="str">
            <v>ВЛ 6-10 кВ с установкой ж/б опор и подвеской проводов АС 70 мм2</v>
          </cell>
        </row>
        <row r="44">
          <cell r="B44" t="str">
            <v>ВЛ 6-10 кВ с установкой ж/б опор и подвеской 2 цепей проводов АС 70 мм2</v>
          </cell>
        </row>
        <row r="45">
          <cell r="B45" t="str">
            <v>ВЛ 6-10 кВ с установкой ж/б опор и подвеской проводов АС 95 мм2</v>
          </cell>
        </row>
        <row r="46">
          <cell r="B46" t="str">
            <v>ВЛ 6-10 кВ с установкой ж/б опор и подвеской проводов СИП 50 мм2</v>
          </cell>
        </row>
        <row r="47">
          <cell r="B47" t="str">
            <v>ВЛ 6-10 кВ с установкой ж/б опор и подвеской проводов СИП 70 мм2</v>
          </cell>
        </row>
        <row r="48">
          <cell r="B48" t="str">
            <v>ВЛ 6-10 кВ с установкой многогр. опор и подвеской проводов СИП 70 мм2</v>
          </cell>
        </row>
        <row r="49">
          <cell r="B49" t="str">
            <v>ВЛ 6-10 кВ с установкой ж/б опор и подвеской 2 цепей проводов СИП 70 мм2</v>
          </cell>
        </row>
        <row r="50">
          <cell r="B50" t="str">
            <v>ВЛ 35 кВ с установкой стальных опор и подвеской проводов АС 95 мм2</v>
          </cell>
        </row>
        <row r="51">
          <cell r="B51" t="str">
            <v>ВЛ 35 кВ с установкой ж/б опор (анк.-угл. стальных) и подвеской проводов АС 95 мм2</v>
          </cell>
        </row>
        <row r="52">
          <cell r="B52" t="str">
            <v>ВЛ 35 кВ с установкой стальных опор и подвеской 2 цепей проводов АС 95 мм2</v>
          </cell>
        </row>
        <row r="53">
          <cell r="B53" t="str">
            <v>ВЛ 35 кВ с установкой ж/б опор (анк.-угл. стальных) и подвеской 2 цепей проводов АС 95 мм2</v>
          </cell>
        </row>
        <row r="54">
          <cell r="B54" t="str">
            <v>ВЛ 35 кВ с установкой стальных опор и подвеской проводов АС до 150 мм2</v>
          </cell>
        </row>
        <row r="55">
          <cell r="B55" t="str">
            <v>ВЛ 35 кВ с установкой ж/б опор (анк.-угл. стальных) и подвеской проводов АС до 150 мм2</v>
          </cell>
        </row>
        <row r="56">
          <cell r="B56" t="str">
            <v>ВЛ 35 кВ с установкой многогр. опор и подвеской 2 цепей проводов АС до 150 мм2</v>
          </cell>
        </row>
        <row r="57">
          <cell r="B57" t="str">
            <v>ВЛ 35 кВ с установкой стальных опор и подвеской 2 цепей проводов АС до 150 мм2</v>
          </cell>
        </row>
        <row r="58">
          <cell r="B58" t="str">
            <v>ВЛ 35 кВ с установкой ж/б опор (анк.-угл. стальных) и подвеской 2 цепей проводов АС до 150 мм2</v>
          </cell>
        </row>
        <row r="59">
          <cell r="B59" t="str">
            <v>ВЛ 110 кВ с установкой стальных опор и подвеской проводов АС до 150 мм2</v>
          </cell>
        </row>
        <row r="60">
          <cell r="B60" t="str">
            <v>ВЛ 110 кВ с установкой ж/б опор (анк.-угл. стальных) и подвеской проводов АС до 150 мм2</v>
          </cell>
        </row>
        <row r="61">
          <cell r="B61" t="str">
            <v>ВЛ 110 кВ с установкой стальных опор и подвеской 2 цепей проводов АС до 150 мм2</v>
          </cell>
        </row>
        <row r="62">
          <cell r="B62" t="str">
            <v>ВЛ 110 кВ с установкой ж/б опор (анк.-угл. стальных) и подвеской 2 цепей проводов АС до 150 мм2</v>
          </cell>
        </row>
        <row r="63">
          <cell r="B63" t="str">
            <v>ВЛ 110 кВ с установкой стальных опор (анк.-угл. типовых) и подвеской 2 цепей проводов АС до 150 мм2</v>
          </cell>
        </row>
        <row r="64">
          <cell r="B64" t="str">
            <v>ВЛ 110 кВ с установкой стальных опор и подвеской проводов АС 185-240 мм2</v>
          </cell>
        </row>
        <row r="65">
          <cell r="B65" t="str">
            <v>ВЛ 110 кВ с установкой ж/б опор (анк.-угл. стальных) и подвеской проводов АС 185-240 мм2</v>
          </cell>
        </row>
        <row r="66">
          <cell r="B66" t="str">
            <v>ВЛ 110 кВ с установкой стальных опор (анк.-угл. типовых) и подвеской проводов АС 185-240 мм2</v>
          </cell>
        </row>
        <row r="67">
          <cell r="B67" t="str">
            <v>ВЛ 110 кВ с установкой многогр. опор и подвеской проводов АС 185-240 мм2</v>
          </cell>
        </row>
        <row r="68">
          <cell r="B68" t="str">
            <v>ВЛ 110 кВ с установкой стальных опор и подвеской 2 цепей проводов АС 185-240 мм2</v>
          </cell>
        </row>
        <row r="69">
          <cell r="B69" t="str">
            <v>ВЛ 110 кВ с установкой ж/б опор (анк.-угл. стальных) и подвеской 2 цепей проводов АС 185-240 мм2</v>
          </cell>
        </row>
        <row r="70">
          <cell r="B70" t="str">
            <v>ВЛ 110 кВ с установкой многогр. опор и подвеской 2 цепей проводов АС 185-240 мм2</v>
          </cell>
        </row>
        <row r="71">
          <cell r="B71" t="str">
            <v>ВЛ 110 кВ с установкой стальных опор и подвеской 2 цепей проводов ACCR Hawk 477-T16</v>
          </cell>
        </row>
        <row r="72">
          <cell r="B72" t="str">
            <v>ВЛ 220 кВ с установкой стальных опор и подвеской проводов АС 300 мм2</v>
          </cell>
        </row>
        <row r="73">
          <cell r="B73" t="str">
            <v>ВЛ 220 кВ с установкой стальных опор и подвеской 2 цепей проводов АС 300 мм2</v>
          </cell>
        </row>
        <row r="74">
          <cell r="B74" t="str">
            <v>ВЛ 220 кВ с установкой стальных опор и подвеской проводов АС 400 мм2</v>
          </cell>
        </row>
        <row r="75">
          <cell r="B75" t="str">
            <v>ВЛ 220 кВ с установкой стальных опор и подвеской 2 цепей проводов АС 400 мм2</v>
          </cell>
        </row>
        <row r="76">
          <cell r="B76" t="str">
            <v>ВЛ 220 кВ с установкой стальных опор и подвеской 2 цепей проводов АС 500 мм2</v>
          </cell>
        </row>
        <row r="77">
          <cell r="B77" t="str">
            <v>ВЛ 220 кВ с установкой ж/б двухстоечных опор и подвеской проводов АС 300 мм2</v>
          </cell>
        </row>
        <row r="78">
          <cell r="B78" t="str">
            <v>ВЛ 220 кВ с установкой ж/б двухстоечных опор и подвеской 2 цепей проводов АС 300 мм2</v>
          </cell>
        </row>
        <row r="79">
          <cell r="B79" t="str">
            <v>ВЛ 220 кВ с установкой ж/б двухстоечных опор и подвеской проводов АС 400 мм2</v>
          </cell>
        </row>
        <row r="80">
          <cell r="B80" t="str">
            <v>ВЛ 220 кВ с установкой стальных двухстоечных опор и подвеской 2 цепей проводов АС 400 мм2</v>
          </cell>
        </row>
        <row r="81">
          <cell r="B81" t="str">
            <v>ВЛ 220 кВ с установкой ж/б двухстоечных опор и подвеской 2 цепей проводов АС 400 мм2</v>
          </cell>
        </row>
        <row r="88">
          <cell r="B88" t="str">
            <v>Постоянный отвод земель ВЛ 0,4 кВ на деревянных опорах (40 шт./км)</v>
          </cell>
        </row>
        <row r="89">
          <cell r="B89" t="str">
            <v>Постоянный отвод земель ВЛ 0,4 кВ на ж/б опорах (40 шт./км)</v>
          </cell>
        </row>
        <row r="90">
          <cell r="B90" t="str">
            <v>Постоянный отвод земель ВЛ 6-10 кВ на деревянных опорах (20 шт./км)</v>
          </cell>
        </row>
        <row r="91">
          <cell r="B91" t="str">
            <v>Постоянный отвод земель ВЛ 6-10 кВ на ж/б опорах (20 шт./км)</v>
          </cell>
        </row>
        <row r="92">
          <cell r="B92" t="str">
            <v>Постоянный отвод земель ВЛ 35 кВ на деревянных опорах (8 шт./км)</v>
          </cell>
        </row>
        <row r="93">
          <cell r="B93" t="str">
            <v>Постоянный отвод земель ВЛ 35 кВ на стальных опорах (8 шт./км)</v>
          </cell>
        </row>
        <row r="94">
          <cell r="B94" t="str">
            <v>Постоянный отвод земель ВЛ 35 кВ на ж/б опорах (8 шт./км)</v>
          </cell>
        </row>
        <row r="95">
          <cell r="B95" t="str">
            <v>Постоянный отвод земель ВЛ 110 кВ на деревянных опорах (5 шт./км)</v>
          </cell>
        </row>
        <row r="96">
          <cell r="B96" t="str">
            <v>Постоянный отвод земель ВЛ 110 кВ на стальных опорах (5 шт./км)</v>
          </cell>
        </row>
        <row r="97">
          <cell r="B97" t="str">
            <v>Постоянный отвод земель ВЛ 110 кВ на ж/б опорах (5 шт./км)</v>
          </cell>
        </row>
        <row r="98">
          <cell r="B98" t="str">
            <v>Постоянный отвод земель ВЛ 220 кВ на деревянных опорах (3 шт./км)</v>
          </cell>
        </row>
        <row r="99">
          <cell r="B99" t="str">
            <v>Постоянный отвод земель ВЛ 220 кВ на стальных опорах (3 шт./км)</v>
          </cell>
        </row>
        <row r="100">
          <cell r="B100" t="str">
            <v>Постоянный отвод земель ВЛ 220 кВ на железобетонных опорах (3 шт./км)</v>
          </cell>
        </row>
        <row r="101">
          <cell r="B101" t="str">
            <v>Постоянный отвод земель ВЛ 220-330 кВ на стальных опорах</v>
          </cell>
        </row>
        <row r="102">
          <cell r="B102" t="str">
            <v>Постоянный отвод земель ВЛ 220-330 кВ на ж/б опорах</v>
          </cell>
        </row>
        <row r="103">
          <cell r="B103" t="str">
            <v>Постоянный отвод земель ВЛ 220-500 кВ на многогранных опорах</v>
          </cell>
        </row>
        <row r="104">
          <cell r="B104" t="str">
            <v>Постоянный отвод земель ВЛ 500-750 кВ на стальных опорах</v>
          </cell>
        </row>
        <row r="105">
          <cell r="B105" t="str">
            <v>Постоянный отвод земель ВЛ 500-750 кВ на стальных опорах с оттяжками</v>
          </cell>
        </row>
        <row r="106">
          <cell r="B106" t="str">
            <v>Постоянный отвод земель ВЛ 500-750 кВ на ж/б опорах</v>
          </cell>
        </row>
        <row r="109">
          <cell r="B109" t="str">
            <v>Затраты на вырубку просеки ВЛ 6-10 кВ</v>
          </cell>
        </row>
        <row r="110">
          <cell r="B110" t="str">
            <v>Затраты на вырубку просеки ВЛ 35 кВ</v>
          </cell>
        </row>
        <row r="111">
          <cell r="B111" t="str">
            <v>Затраты на вырубку просеки ВЛ 110 кВ</v>
          </cell>
        </row>
        <row r="112">
          <cell r="B112" t="str">
            <v>Затраты на вырубку просеки ВЛ 220 кВ</v>
          </cell>
        </row>
        <row r="113">
          <cell r="B113" t="str">
            <v>Затраты на устройство лежневых дорог ВЛ 0,4 кВ</v>
          </cell>
        </row>
        <row r="114">
          <cell r="B114" t="str">
            <v>Затраты на устройство лежневых дорог ВЛ 10 кВ</v>
          </cell>
        </row>
        <row r="115">
          <cell r="B115" t="str">
            <v>Затраты на устройство лежневых дорог ВЛ 35 кВ</v>
          </cell>
        </row>
        <row r="116">
          <cell r="B116" t="str">
            <v>Затраты на устройство лежневых дорог ВЛ 35 кВ</v>
          </cell>
        </row>
        <row r="117">
          <cell r="B117" t="str">
            <v>Затраты на устройство лежневых дорог ВЛ 120 кВ</v>
          </cell>
        </row>
        <row r="118">
          <cell r="B118" t="str">
            <v>0,4 кВ_Затраты на устройство лежневых дорог на топких болотах</v>
          </cell>
        </row>
        <row r="119">
          <cell r="B119" t="str">
            <v>10 кВ_Затраты на устройство лежневых дорог на топких болотах</v>
          </cell>
        </row>
        <row r="120">
          <cell r="B120" t="str">
            <v>35 кВ_Затраты на устройство лежневых дорог на топких болотах</v>
          </cell>
        </row>
        <row r="121">
          <cell r="B121" t="str">
            <v>110 кВ_Затраты на устройство лежневых дорог на топких болотах</v>
          </cell>
        </row>
        <row r="122">
          <cell r="B122" t="str">
            <v>220 кВ_Затраты на устройство лежневых дорог на топких болотах</v>
          </cell>
        </row>
        <row r="125">
          <cell r="B125" t="str">
            <v>Подвеска кабеля ОКСН на существующих опорах ВЛ 35 кВ</v>
          </cell>
        </row>
        <row r="126">
          <cell r="B126" t="str">
            <v>Подвеска кабеля ОКМС на существующих опорах ВЛ 110 кВ</v>
          </cell>
        </row>
        <row r="127">
          <cell r="B127" t="str">
            <v>Подвеска 2 кабелей ОКМС на существующих опорах ВЛ 110 кВ</v>
          </cell>
        </row>
        <row r="128">
          <cell r="B128" t="str">
            <v>Подвеска кабеля ОКГТ на существующих опорах ВЛ 220 кВ</v>
          </cell>
        </row>
        <row r="129">
          <cell r="B129" t="str">
            <v>Подвеска кабеля ASLH-D(S)bb 1*24SMF на существующих опорах ВЛ 220 кВ</v>
          </cell>
        </row>
        <row r="132">
          <cell r="B132" t="str">
            <v>КТП шкафного типа 1х40 кВА 6-10/0,4 кВ</v>
          </cell>
        </row>
        <row r="133">
          <cell r="B133" t="str">
            <v>КТП шкафного типа 1х63 кВА 6-10/0,4 кВ</v>
          </cell>
        </row>
        <row r="134">
          <cell r="B134" t="str">
            <v>КТП шкафного типа 1х100 кВА 6-10/0,4 кВ</v>
          </cell>
        </row>
        <row r="135">
          <cell r="B135" t="str">
            <v>КТП шкафного типа 1х160 кВА 6-10/0,4 кВ</v>
          </cell>
        </row>
        <row r="136">
          <cell r="B136" t="str">
            <v>КТП киоскового типа 1х250 кВА 6-10/0,4 кВ</v>
          </cell>
        </row>
        <row r="137">
          <cell r="B137" t="str">
            <v>КТП киоскового типа 1х400 кВА 6-10/0,4 кВ</v>
          </cell>
        </row>
        <row r="138">
          <cell r="B138" t="str">
            <v>КТП киоскового типа 1х630 кВА 6-10/0,4 кВ</v>
          </cell>
        </row>
        <row r="139">
          <cell r="B139" t="str">
            <v>КТП киоскового типа 1х1000 кВА 6-10/0,4 кВ</v>
          </cell>
        </row>
        <row r="140">
          <cell r="B140" t="str">
            <v>КТП киоскового типа 2х250 кВА 6-10/0,4 кВ</v>
          </cell>
        </row>
        <row r="141">
          <cell r="B141" t="str">
            <v>КТП киоскового типа 2х400 кВА 6-10/0,4 кВ</v>
          </cell>
        </row>
        <row r="142">
          <cell r="B142" t="str">
            <v>КТП киоскового типа 2х630 кВА 6-10/0,4 кВ</v>
          </cell>
        </row>
        <row r="143">
          <cell r="B143" t="str">
            <v>БКТП блочного типа 2х630 кВА 6-10/0,4 кВ</v>
          </cell>
        </row>
        <row r="144">
          <cell r="B144" t="str">
            <v>БКТП блочного типа 2х1000 кВА 6-10/0,4 кВ, панели "сэндвич"</v>
          </cell>
        </row>
        <row r="145">
          <cell r="B145" t="str">
            <v>БКТП блочного типа 2х1250 кВА 6-10/0,4 кВ, ячейки RM6</v>
          </cell>
        </row>
        <row r="146">
          <cell r="B146" t="str">
            <v>Реклоузер PBA/TEL-10-12,5/630</v>
          </cell>
        </row>
        <row r="149">
          <cell r="B149" t="str">
            <v>Демонтаж ж/б опор ВЛ 0,4 кВ</v>
          </cell>
        </row>
        <row r="150">
          <cell r="B150" t="str">
            <v>Демонтаж ж/б опор ВЛ 6-10 кВ</v>
          </cell>
        </row>
        <row r="151">
          <cell r="B151" t="str">
            <v>Демонтаж деревянных опор ВЛ 0,4 кВ</v>
          </cell>
        </row>
        <row r="152">
          <cell r="B152" t="str">
            <v>Демонтаж деревянных опор ВЛ 6-10 кВ</v>
          </cell>
        </row>
        <row r="153">
          <cell r="B153" t="str">
            <v>Демонтаж трех проводов ВЛ 0,4-10 кВ сечением до 95 мм2</v>
          </cell>
        </row>
        <row r="154">
          <cell r="B154" t="str">
            <v>Демонтаж ж/б опор ВЛ 35 кВ (анкерно-угловые стальные)</v>
          </cell>
        </row>
        <row r="155">
          <cell r="B155" t="str">
            <v>Демонтаж ж/б опор ВЛ 110 кВ (анкерно-угловые стальные)</v>
          </cell>
        </row>
        <row r="156">
          <cell r="B156" t="str">
            <v>Демонтаж ж/б опор ВЛ 220 кВ (анкерно-угловые стальные)</v>
          </cell>
        </row>
        <row r="157">
          <cell r="B157" t="str">
            <v>Демонтаж стальных опор ВЛ 35 кВ</v>
          </cell>
        </row>
        <row r="158">
          <cell r="B158" t="str">
            <v>Демонтаж стальных опор ВЛ 110 кВ</v>
          </cell>
        </row>
        <row r="159">
          <cell r="B159" t="str">
            <v>Демонтаж стальных опор ВЛ 220 кВ</v>
          </cell>
        </row>
        <row r="160">
          <cell r="B160" t="str">
            <v>Демонтаж трех проводов ВЛ-35 кВ сечением до 120 мм2 при пролете до 1 км</v>
          </cell>
        </row>
        <row r="161">
          <cell r="B161" t="str">
            <v>Демонтаж трех проводов ВЛ-35 кВ сечением до 120 мм2 при пролете свыше 1 км</v>
          </cell>
        </row>
        <row r="162">
          <cell r="B162" t="str">
            <v>Демонтаж трех проводов ВЛ-110 кВ сечением до 240 мм2 при пролете до 1 км</v>
          </cell>
        </row>
        <row r="163">
          <cell r="B163" t="str">
            <v>Демонтаж трех проводов ВЛ-110 кВ сечением до 240 мм2 при пролете свыше 1 км</v>
          </cell>
        </row>
        <row r="164">
          <cell r="B164" t="str">
            <v>Демонтаж трех проводов ВЛ-220 кВ сечением свыше 240 мм2 при пролете до 1 км</v>
          </cell>
        </row>
        <row r="165">
          <cell r="B165" t="str">
            <v>Демонтаж трех проводов ВЛ-220 кВ сечением свыше 240 мм2 при пролете свыше 1 км</v>
          </cell>
        </row>
        <row r="166">
          <cell r="B166" t="str">
            <v>Демонтаж шести проводов ВЛ-220 кВ сечением свыше 240 мм2 при пролете до 1 км</v>
          </cell>
        </row>
        <row r="167">
          <cell r="B167" t="str">
            <v>Демонтаж шести проводов ВЛ-220 кВ сечением свыше 240 мм2 при пролете свыше 1 км</v>
          </cell>
        </row>
        <row r="168">
          <cell r="B168" t="str">
            <v>Демонтаж одного грозащитного троса</v>
          </cell>
        </row>
        <row r="169">
          <cell r="B169" t="str">
            <v>Демонтаж двух грозащитных тросов</v>
          </cell>
        </row>
        <row r="172">
          <cell r="B172" t="str">
            <v>Ж/б опора одностоечная</v>
          </cell>
        </row>
        <row r="173">
          <cell r="B173" t="str">
            <v>Ж/б опора одностоечная с ж.б подкосом</v>
          </cell>
        </row>
        <row r="174">
          <cell r="B174" t="str">
            <v>Дерев. опора одностоечная</v>
          </cell>
        </row>
        <row r="175">
          <cell r="B175" t="str">
            <v>Дерев. опора одностоечная с ж/б подкосом</v>
          </cell>
        </row>
        <row r="176">
          <cell r="B176" t="str">
            <v>Ж/б опора одностоечная</v>
          </cell>
        </row>
        <row r="177">
          <cell r="B177" t="str">
            <v>Ж/б опора одностоечная с ж.б подкосом</v>
          </cell>
        </row>
        <row r="178">
          <cell r="B178" t="str">
            <v>Дерев. опора одностоечная</v>
          </cell>
        </row>
        <row r="179">
          <cell r="B179" t="str">
            <v>Дерев. опора одностоечная с ж/б подкосом</v>
          </cell>
        </row>
        <row r="182">
          <cell r="B182" t="str">
            <v>35 кВ промежут. свободност. одностоечные одноцепные</v>
          </cell>
        </row>
        <row r="183">
          <cell r="B183" t="str">
            <v>35 кВ промежут. свободност. одностоечные двухцепные</v>
          </cell>
        </row>
        <row r="184">
          <cell r="B184" t="str">
            <v>35 кВ анкерно-угловые, одноцепные на оттяжках, одностоечные</v>
          </cell>
        </row>
        <row r="185">
          <cell r="B185" t="str">
            <v>110 кВ промежут. свободност. одностоечные одноцепные</v>
          </cell>
        </row>
        <row r="186">
          <cell r="B186" t="str">
            <v>110 кВ промежут. свободност. одностоечные двухцепные</v>
          </cell>
        </row>
        <row r="187">
          <cell r="B187" t="str">
            <v>110 кВ анкерно-угловые, одноцепные на оттяжках, одностоечные</v>
          </cell>
        </row>
        <row r="188">
          <cell r="B188" t="str">
            <v>220 кВ промежут. свободност. одностоечные одноцепные</v>
          </cell>
        </row>
        <row r="189">
          <cell r="B189" t="str">
            <v>220 кВ промежут. свободност. одностоечные двухцепные</v>
          </cell>
        </row>
        <row r="190">
          <cell r="B190" t="str">
            <v>220 кВ анкерно-угловые, одноцепные на оттяжках, одностоечные</v>
          </cell>
        </row>
        <row r="193">
          <cell r="B193" t="str">
            <v>35 кВ промежут. свободност. одностоечные</v>
          </cell>
        </row>
        <row r="194">
          <cell r="B194" t="str">
            <v xml:space="preserve">35 кВ промежут. на оттяжках одностоечные </v>
          </cell>
        </row>
        <row r="195">
          <cell r="B195" t="str">
            <v>35 кВ анкерно-угловые, свободностоящие, одностоечные</v>
          </cell>
        </row>
        <row r="196">
          <cell r="B196" t="str">
            <v>110 кВ промежут. свободност. одностоечные</v>
          </cell>
        </row>
        <row r="197">
          <cell r="B197" t="str">
            <v xml:space="preserve">110 кВ промежут. на оттяжках одностоечные </v>
          </cell>
        </row>
        <row r="198">
          <cell r="B198" t="str">
            <v>110 кВ анкерно-угловые, свободностоящие, одностоечные</v>
          </cell>
        </row>
        <row r="199">
          <cell r="B199" t="str">
            <v>220 кВ промежут. свободност. одностоечные</v>
          </cell>
        </row>
        <row r="200">
          <cell r="B200" t="str">
            <v xml:space="preserve">220 кВ промежут. на оттяжках одностоечные </v>
          </cell>
        </row>
        <row r="201">
          <cell r="B201" t="str">
            <v>220 кВ анкерно-угловые, свободностоящие, одностоечные</v>
          </cell>
        </row>
        <row r="205">
          <cell r="B205" t="str">
            <v>КЛ 0,4 кВ без покрытия один кабель 16 мм2</v>
          </cell>
        </row>
        <row r="206">
          <cell r="B206" t="str">
            <v>КЛ 0,4 кВ без покрытия один кабель 25 мм2</v>
          </cell>
        </row>
        <row r="207">
          <cell r="B207" t="str">
            <v>КЛ 0,4 кВ без покрытия один кабель 35 мм2</v>
          </cell>
        </row>
        <row r="208">
          <cell r="B208" t="str">
            <v>КЛ 0,4 кВ без покрытия один кабель 50 мм2</v>
          </cell>
        </row>
        <row r="209">
          <cell r="B209" t="str">
            <v>КЛ 0,4 кВ без покрытия один кабель 70 мм2</v>
          </cell>
        </row>
        <row r="210">
          <cell r="B210" t="str">
            <v>КЛ 0,4 кВ без покрытия один кабель 95мм2</v>
          </cell>
        </row>
        <row r="211">
          <cell r="B211" t="str">
            <v>КЛ 0,4 кВ без покрытия один кабель 120 мм2</v>
          </cell>
        </row>
        <row r="212">
          <cell r="B212" t="str">
            <v>КЛ 0,4 кВ без покрытия один кабель 150 мм2</v>
          </cell>
        </row>
        <row r="213">
          <cell r="B213" t="str">
            <v>КЛ 0,4 кВ с покрытием кирпичом один кабель 16 мм2</v>
          </cell>
        </row>
        <row r="214">
          <cell r="B214" t="str">
            <v>КЛ 0,4 кВ с покрытием кирпичом один кабель 25 мм2</v>
          </cell>
        </row>
        <row r="215">
          <cell r="B215" t="str">
            <v>КЛ 0,4 кВ с покрытием кирпичом один кабель 35 мм2</v>
          </cell>
        </row>
        <row r="216">
          <cell r="B216" t="str">
            <v>КЛ 0,4 кВ с покрытием кирпичом один кабель 50 мм2</v>
          </cell>
        </row>
        <row r="217">
          <cell r="B217" t="str">
            <v>КЛ 0,4 кВ с покрытием кирпичом один кабель70 мм2</v>
          </cell>
        </row>
        <row r="218">
          <cell r="B218" t="str">
            <v>КЛ 0,4 кВ с покрытием кирпичом один кабель 95 мм2</v>
          </cell>
        </row>
        <row r="219">
          <cell r="B219" t="str">
            <v>КЛ 0,4 кВ с покрытием кирпичом один кабель 120 мм2</v>
          </cell>
        </row>
        <row r="220">
          <cell r="B220" t="str">
            <v>КЛ 0,4 кВ с покрытием кирпичом один кабель 150 мм2</v>
          </cell>
        </row>
        <row r="221">
          <cell r="B221" t="str">
            <v>КЛ 0,4 кВ в асбестоцементной трубе один кабель 16 мм2</v>
          </cell>
        </row>
        <row r="222">
          <cell r="B222" t="str">
            <v>КЛ 0,4 кВ в асбестоцементной трубе один кабель 25 мм2</v>
          </cell>
        </row>
        <row r="223">
          <cell r="B223" t="str">
            <v>КЛ 0,4 кВ в асбестоцементной трубе один кабель 35 мм2</v>
          </cell>
        </row>
        <row r="224">
          <cell r="B224" t="str">
            <v>КЛ 0,4 кВ в асбестоцементной трубе один кабель 50 мм2</v>
          </cell>
        </row>
        <row r="225">
          <cell r="B225" t="str">
            <v>КЛ 0,4 кВ в асбестоцементной трубе один кабель 70 мм2</v>
          </cell>
        </row>
        <row r="226">
          <cell r="B226" t="str">
            <v>КЛ 0,4 кВ в асбестоцементной трубе один кабель 95 мм2</v>
          </cell>
        </row>
        <row r="227">
          <cell r="B227" t="str">
            <v>КЛ 0,4 кВ в асбестоцементной трубе один кабель 120 мм2</v>
          </cell>
        </row>
        <row r="228">
          <cell r="B228" t="str">
            <v>КЛ 0,4 кВ в асбестоцементной трубе один кабель 150 мм2</v>
          </cell>
        </row>
        <row r="229">
          <cell r="B229" t="str">
            <v>КЛ 0,4 кВ без покрытия следующий кабель 16 мм2</v>
          </cell>
        </row>
        <row r="230">
          <cell r="B230" t="str">
            <v>КЛ 0,4 кВ без покрытия следующий кабель 25 мм2</v>
          </cell>
        </row>
        <row r="231">
          <cell r="B231" t="str">
            <v>КЛ 0,4 кВ без покрытия следующий кабель 35 мм2</v>
          </cell>
        </row>
        <row r="232">
          <cell r="B232" t="str">
            <v>КЛ 0,4 кВ без покрытия следующий кабель 50 мм2</v>
          </cell>
        </row>
        <row r="233">
          <cell r="B233" t="str">
            <v>КЛ 0,4 кВ без покрытия следующий кабель 70 мм2</v>
          </cell>
        </row>
        <row r="234">
          <cell r="B234" t="str">
            <v>КЛ 0,4 кВ без покрытия следующий кабель 95мм2</v>
          </cell>
        </row>
        <row r="235">
          <cell r="B235" t="str">
            <v>КЛ 0,4 кВ без покрытия следующий кабель 120 мм2</v>
          </cell>
        </row>
        <row r="236">
          <cell r="B236" t="str">
            <v>КЛ 0,4 кВ без покрытия следующий кабель 150 мм2</v>
          </cell>
        </row>
        <row r="237">
          <cell r="B237" t="str">
            <v>КЛ 0,4 кВ с покрытием кирпичом следующий кабель 16 мм2</v>
          </cell>
        </row>
        <row r="238">
          <cell r="B238" t="str">
            <v>КЛ 0,4 кВ с покрытием кирпичом следующий кабель 25 мм2</v>
          </cell>
        </row>
        <row r="239">
          <cell r="B239" t="str">
            <v>КЛ 0,4 кВ с покрытием кирпичом следующий кабель 35 мм2</v>
          </cell>
        </row>
        <row r="240">
          <cell r="B240" t="str">
            <v>КЛ 0,4 кВ с покрытием кирпичом следующий кабель 50 мм2</v>
          </cell>
        </row>
        <row r="241">
          <cell r="B241" t="str">
            <v>КЛ 0,4 кВ с покрытием кирпичом следующий кабель70 мм2</v>
          </cell>
        </row>
        <row r="242">
          <cell r="B242" t="str">
            <v>КЛ 0,4 кВ с покрытием кирпичом следующий кабель 95 мм2</v>
          </cell>
        </row>
        <row r="243">
          <cell r="B243" t="str">
            <v>КЛ 0,4 кВ с покрытием кирпичом следующий кабель 120 мм2</v>
          </cell>
        </row>
        <row r="244">
          <cell r="B244" t="str">
            <v>КЛ 0,4 кВ с покрытием кирпичом следующий кабель 150 мм2</v>
          </cell>
        </row>
        <row r="245">
          <cell r="B245" t="str">
            <v>КЛ 0,4 кВ в асбестоцементной трубе следующий кабель 16 мм2</v>
          </cell>
        </row>
        <row r="246">
          <cell r="B246" t="str">
            <v>КЛ 0,4 кВ в асбестоцементной трубе следующий кабель 25 мм2</v>
          </cell>
        </row>
        <row r="247">
          <cell r="B247" t="str">
            <v>КЛ 0,4 кВ в асбестоцементной трубе следующий кабель 35 мм2</v>
          </cell>
        </row>
        <row r="248">
          <cell r="B248" t="str">
            <v>КЛ 0,4 кВ в асбестоцементной трубе следующий кабель 50 мм2</v>
          </cell>
        </row>
        <row r="249">
          <cell r="B249" t="str">
            <v>КЛ 0,4 кВ в асбестоцементной трубе следующий кабель 70 мм2</v>
          </cell>
        </row>
        <row r="250">
          <cell r="B250" t="str">
            <v>КЛ 0,4 кВ в асбестоцементной трубе следующий кабель 95 мм2</v>
          </cell>
        </row>
        <row r="251">
          <cell r="B251" t="str">
            <v>КЛ 0,4 кВ в асбестоцементной трубе следующий кабель 120 мм2</v>
          </cell>
        </row>
        <row r="252">
          <cell r="B252" t="str">
            <v>КЛ 0,4 кВ в асбестоцементной трубе следующий кабель 150 мм2</v>
          </cell>
        </row>
        <row r="253">
          <cell r="B253" t="str">
            <v>КЛ 6-10 кВ один кабель ААБлУ, ААШвУ в траншее 50 мм2</v>
          </cell>
        </row>
        <row r="254">
          <cell r="B254" t="str">
            <v>КЛ 6-10 кВ один кабель ААБлУ, ААШвУ в траншее 70-95 мм2</v>
          </cell>
        </row>
        <row r="255">
          <cell r="B255" t="str">
            <v>КЛ 6-10 кВ один кабель ААБлУ, ААШвУ в траншее 120 мм2</v>
          </cell>
        </row>
        <row r="256">
          <cell r="B256" t="str">
            <v>КЛ 6-10 кВ один кабель ААБлУ, ААШвУ в траншее 150 мм2</v>
          </cell>
        </row>
        <row r="257">
          <cell r="B257" t="str">
            <v>КЛ 6-10 кВ один кабель ААБлУ, ААШвУ в траншее 185 мм2</v>
          </cell>
        </row>
        <row r="258">
          <cell r="B258" t="str">
            <v>КЛ 6-10 кВ один кабель ААБлУ, ААШвУ в траншее 240 мм2</v>
          </cell>
        </row>
        <row r="259">
          <cell r="B259" t="str">
            <v>КЛ 6-10 кВ один кабель АСБ в траншее 50 мм2</v>
          </cell>
        </row>
        <row r="260">
          <cell r="B260" t="str">
            <v>КЛ 6-10 кВ один кабель АСБ в траншее 70-95 мм2</v>
          </cell>
        </row>
        <row r="261">
          <cell r="B261" t="str">
            <v>КЛ 6-10 кВ один кабель АСБ в траншее 120 мм2</v>
          </cell>
        </row>
        <row r="262">
          <cell r="B262" t="str">
            <v>КЛ 6-10 кВ один кабель АСБ в траншее 150 мм2</v>
          </cell>
        </row>
        <row r="263">
          <cell r="B263" t="str">
            <v>КЛ 6-10 кВ один кабель АСБ в траншее 185 мм2</v>
          </cell>
        </row>
        <row r="264">
          <cell r="B264" t="str">
            <v>КЛ 6-10 кВ один кабель АСБ в траншее 240 мм2</v>
          </cell>
        </row>
        <row r="265">
          <cell r="B265" t="str">
            <v>КЛ 10 кВ один кабель АПвПг 3 (1х70/35)</v>
          </cell>
        </row>
        <row r="266">
          <cell r="B266" t="str">
            <v>КЛ 10 кВ один кабель АПвПг 3 (1х95/35)</v>
          </cell>
        </row>
        <row r="267">
          <cell r="B267" t="str">
            <v>КЛ 10 кВ один кабель АПвПг 3 (1х120/35)</v>
          </cell>
        </row>
        <row r="268">
          <cell r="B268" t="str">
            <v>КЛ 10 кВ один кабель АПвПг 3 (1х150/35)</v>
          </cell>
        </row>
        <row r="269">
          <cell r="B269" t="str">
            <v>КЛ 10 кВ один кабель АПвПг 3 (1х185/35)</v>
          </cell>
        </row>
        <row r="270">
          <cell r="B270" t="str">
            <v>КЛ 10 кВ один кабель АПвПг 3 (1х240/35)</v>
          </cell>
        </row>
        <row r="271">
          <cell r="B271" t="str">
            <v>КЛ 10 кВ один кабель АПвПг 3 (1х400/35)</v>
          </cell>
        </row>
        <row r="272">
          <cell r="B272" t="str">
            <v>КЛ 10 кВ один кабель АПвПг 3 (1х500/35)</v>
          </cell>
        </row>
        <row r="273">
          <cell r="B273" t="str">
            <v>КЛ 6-10 кВ два кабеля ААБлУ, ААШвУ в траншее 50 мм2</v>
          </cell>
        </row>
        <row r="274">
          <cell r="B274" t="str">
            <v>КЛ 6-10 кВ два кабеля ААБлУ, ААШвУ в траншее 70-95 мм2</v>
          </cell>
        </row>
        <row r="275">
          <cell r="B275" t="str">
            <v>КЛ 6-10 кВ два кабеля ААБлУ, ААШвУ в траншее 120 мм2</v>
          </cell>
        </row>
        <row r="276">
          <cell r="B276" t="str">
            <v>КЛ 6-10 кВ два кабеля ААБлУ, ААШвУ в траншее 150 мм2</v>
          </cell>
        </row>
        <row r="277">
          <cell r="B277" t="str">
            <v>КЛ 6-10 кВ два кабеля ААБлУ, ААШвУ в траншее 185 мм2</v>
          </cell>
        </row>
        <row r="278">
          <cell r="B278" t="str">
            <v>КЛ 6-10 кВ два кабеля ААБлУ, ААШвУ в траншее 240 мм2</v>
          </cell>
        </row>
        <row r="279">
          <cell r="B279" t="str">
            <v>КЛ 6-10 кВ два кабеля АСБ в траншее 50 мм2</v>
          </cell>
        </row>
        <row r="280">
          <cell r="B280" t="str">
            <v>КЛ 6-10 кВ два кабеля АСБ в траншее 70-95 мм2</v>
          </cell>
        </row>
        <row r="281">
          <cell r="B281" t="str">
            <v>КЛ 6-10 кВ два кабеля АСБ в траншее 120 мм2</v>
          </cell>
        </row>
        <row r="282">
          <cell r="B282" t="str">
            <v>КЛ 6-10 кВ два кабеля АСБ в траншее 150 мм2</v>
          </cell>
        </row>
        <row r="283">
          <cell r="B283" t="str">
            <v>КЛ 6-10 кВ два кабеля АСБ в траншее 185 мм2</v>
          </cell>
        </row>
        <row r="284">
          <cell r="B284" t="str">
            <v>КЛ 6-10 кВ два кабеля АСБ в траншее 240 мм2</v>
          </cell>
        </row>
        <row r="285">
          <cell r="B285" t="str">
            <v>КЛ 10 кВ два кабеля АПвПг 3 (1х70/35)</v>
          </cell>
        </row>
        <row r="286">
          <cell r="B286" t="str">
            <v>КЛ 10 кВ два кабеля АПвПг 3 (1х95/35)</v>
          </cell>
        </row>
        <row r="287">
          <cell r="B287" t="str">
            <v>КЛ 10 кВ два кабеля АПвПг 3 (1х120/35)</v>
          </cell>
        </row>
        <row r="288">
          <cell r="B288" t="str">
            <v>КЛ 10 кВ два кабеля АПвПг 3 (1х150/35)</v>
          </cell>
        </row>
        <row r="289">
          <cell r="B289" t="str">
            <v>КЛ 10 кВ два кабеля АПвПг 3 (1х185/35)</v>
          </cell>
        </row>
        <row r="290">
          <cell r="B290" t="str">
            <v>КЛ 10 кВ два кабеля АПвПг 3 (1х240/35)</v>
          </cell>
        </row>
        <row r="291">
          <cell r="B291" t="str">
            <v>КЛ 10 кВ два кабеля АПвПг 3 (1х400/35)</v>
          </cell>
        </row>
        <row r="292">
          <cell r="B292" t="str">
            <v>КЛ 10 кВ два кабеля АПвПг 3 (1х500/35)</v>
          </cell>
        </row>
        <row r="293">
          <cell r="B293" t="str">
            <v>КЛ 6-10 кВ последующий кабель ААБлУ, ААШвУ в траншее 50 мм2</v>
          </cell>
        </row>
        <row r="294">
          <cell r="B294" t="str">
            <v>КЛ 6-10 кВ последующий кабель ААБлУ, ААШвУ в траншее 70-95 мм2</v>
          </cell>
        </row>
        <row r="295">
          <cell r="B295" t="str">
            <v>КЛ 6-10 кВ последующий кабель ААБлУ, ААШвУ в траншее 120 мм2</v>
          </cell>
        </row>
        <row r="296">
          <cell r="B296" t="str">
            <v>КЛ 6-10 кВ последующий кабель ААБлУ, ААШвУ в траншее 150 мм2</v>
          </cell>
        </row>
        <row r="297">
          <cell r="B297" t="str">
            <v>КЛ 6-10 кВ последующий кабель ААБлУ, ААШвУ в траншее 185 мм2</v>
          </cell>
        </row>
        <row r="298">
          <cell r="B298" t="str">
            <v>КЛ 6-10 кВ последующий кабель ААБлУ, ААШвУ в траншее 240 мм2</v>
          </cell>
        </row>
        <row r="299">
          <cell r="B299" t="str">
            <v>КЛ 6-10 кВ последующий кабель АСБ в траншее 50 мм2</v>
          </cell>
        </row>
        <row r="300">
          <cell r="B300" t="str">
            <v>КЛ 6-10 кВ последующий кабель АСБ в траншее 70-95 мм2</v>
          </cell>
        </row>
        <row r="301">
          <cell r="B301" t="str">
            <v>КЛ 6-10 кВ последующий кабель АСБ в траншее 120 мм2</v>
          </cell>
        </row>
        <row r="302">
          <cell r="B302" t="str">
            <v>КЛ 6-10 кВ последующий кабель АСБ в траншее 150 мм2</v>
          </cell>
        </row>
        <row r="303">
          <cell r="B303" t="str">
            <v>КЛ 6-10 кВ последующий кабель АСБ в траншее 185 мм2</v>
          </cell>
        </row>
        <row r="304">
          <cell r="B304" t="str">
            <v>КЛ 6-10 кВ последующий кабель АСБ в траншее 240 мм2</v>
          </cell>
        </row>
        <row r="305">
          <cell r="B305" t="str">
            <v>КЛ 10 кВ последующий кабель АПвПг 3 (1х70/35)</v>
          </cell>
        </row>
        <row r="306">
          <cell r="B306" t="str">
            <v>КЛ 10 кВ последующий кабель АПвПг 3 (1х95/35)</v>
          </cell>
        </row>
        <row r="307">
          <cell r="B307" t="str">
            <v>КЛ 10 кВ последующий кабель АПвПг 3 (1х120/35)</v>
          </cell>
        </row>
        <row r="308">
          <cell r="B308" t="str">
            <v>КЛ 10 кВ последующий кабель АПвПг 3 (1х150/35)</v>
          </cell>
        </row>
        <row r="309">
          <cell r="B309" t="str">
            <v>КЛ 10 кВ последующий кабель АПвПг 3 (1х185/35)</v>
          </cell>
        </row>
        <row r="310">
          <cell r="B310" t="str">
            <v>КЛ 10 кВ последующий кабель АПвПг 3 (1х240/35)</v>
          </cell>
        </row>
        <row r="311">
          <cell r="B311" t="str">
            <v>КЛ 10 кВ последующий кабель АПвПг 3 (1х400/35)</v>
          </cell>
        </row>
        <row r="312">
          <cell r="B312" t="str">
            <v>КЛ 10 кВ последующий кабель АПвПг 3 (1х500/35)</v>
          </cell>
        </row>
        <row r="313">
          <cell r="B313" t="str">
            <v>КЛ 110 кВ один кабель АПвП2г 300 мм2</v>
          </cell>
        </row>
        <row r="314">
          <cell r="B314" t="str">
            <v>КЛ 110 кВ один кабель A2XS(FL)2Y 300 мм2</v>
          </cell>
        </row>
        <row r="315">
          <cell r="B315" t="str">
            <v>КЛ 110 кВ один кабель МВДТ 550 мм2</v>
          </cell>
        </row>
        <row r="316">
          <cell r="B316" t="str">
            <v>КЛ 110 кВ один кабель АПвП2г 550 мм2</v>
          </cell>
        </row>
        <row r="317">
          <cell r="B317" t="str">
            <v>КЛ 110 кВ один кабель ПвП2г 1000 мм2</v>
          </cell>
        </row>
        <row r="318">
          <cell r="B318" t="str">
            <v>КЛ 110 кВ один кабель ПвП2г 1200 мм2</v>
          </cell>
        </row>
        <row r="319">
          <cell r="B319" t="str">
            <v>КЛ 220 кВ один кабель 2xS(FL)2Y-LWL 1600 мм2</v>
          </cell>
        </row>
        <row r="320">
          <cell r="B320" t="str">
            <v>КЛ 220 кВ один кабель МВДТ 550 мм2</v>
          </cell>
        </row>
        <row r="321">
          <cell r="B321" t="str">
            <v>КЛ 220 кВ один кабель ПвПу2г 2000 мм2</v>
          </cell>
        </row>
        <row r="322">
          <cell r="B322" t="str">
            <v>КЛ 110 кВ два кабеля АПвП2г 300 мм2</v>
          </cell>
        </row>
        <row r="323">
          <cell r="B323" t="str">
            <v>КЛ 110 кВ два кабеля A2XS(FL)2Y 300 мм2</v>
          </cell>
        </row>
        <row r="324">
          <cell r="B324" t="str">
            <v>КЛ 110 кВ два кабеля МВДТ 550 мм2</v>
          </cell>
        </row>
        <row r="325">
          <cell r="B325" t="str">
            <v>КЛ 110 кВ два кабеля АПвП2г 550 мм2</v>
          </cell>
        </row>
        <row r="326">
          <cell r="B326" t="str">
            <v>КЛ 110 кВ два кабеля ПвП2г 1000 мм2</v>
          </cell>
        </row>
        <row r="327">
          <cell r="B327" t="str">
            <v>КЛ 110 кВ два кабеля ПвП2г 1200 мм2</v>
          </cell>
        </row>
        <row r="328">
          <cell r="B328" t="str">
            <v>КЛ 110 кВ два кабеля FXLJ-4FO 1200 мм2</v>
          </cell>
        </row>
        <row r="329">
          <cell r="B329" t="str">
            <v>КЛ 220 кВ два кабеля МВДТ 550 мм2</v>
          </cell>
        </row>
        <row r="330">
          <cell r="B330" t="str">
            <v>КЛ 220 кВ два кабеля ПвПу2г 2000 мм2</v>
          </cell>
        </row>
        <row r="331">
          <cell r="B331" t="str">
            <v>КЛ 110 кВ последующий кабель АПвП2г 300 мм2</v>
          </cell>
        </row>
        <row r="332">
          <cell r="B332" t="str">
            <v>КЛ 110 кВ последующий кабель A2XS(FL)2Y 300 мм2</v>
          </cell>
        </row>
        <row r="333">
          <cell r="B333" t="str">
            <v>КЛ 110 кВ последующий кабель МВДТ 550 мм2</v>
          </cell>
        </row>
        <row r="334">
          <cell r="B334" t="str">
            <v>КЛ 110 кВ последующий кабель АПвП2г 550 мм2</v>
          </cell>
        </row>
        <row r="335">
          <cell r="B335" t="str">
            <v>КЛ 110 кВ последующий кабель ПвП2г 1000 мм2</v>
          </cell>
        </row>
        <row r="336">
          <cell r="B336" t="str">
            <v>КЛ 110 кВ последующий кабель ПвП2г 1200 мм2</v>
          </cell>
        </row>
        <row r="337">
          <cell r="B337" t="str">
            <v>КЛ 220 кВ последующий кабель 2xS(FL)2Y-LWL 1600 мм2</v>
          </cell>
        </row>
        <row r="338">
          <cell r="B338" t="str">
            <v>КЛ 220 кВ последующий кабель МВДТ 550 мм2</v>
          </cell>
        </row>
        <row r="339">
          <cell r="B339" t="str">
            <v>КЛ 220 кВ последующий кабель ПвПу2г 2000 мм2</v>
          </cell>
        </row>
        <row r="344">
          <cell r="B344" t="str">
            <v>Переход 0,4-1,0 кВ ГНБ (1 скважина)</v>
          </cell>
        </row>
        <row r="345">
          <cell r="B345" t="str">
            <v>Переход 0,4-1,0 кВ ГНБ (2 скважины)</v>
          </cell>
        </row>
        <row r="346">
          <cell r="B346" t="str">
            <v>Переход 3,0-10 кВ ГНБ (1 скважина)</v>
          </cell>
        </row>
        <row r="347">
          <cell r="B347" t="str">
            <v>Переход 3,0-10 кВ ГНБ (2 скважины)</v>
          </cell>
        </row>
        <row r="348">
          <cell r="B348" t="str">
            <v>Переход 110-220 кВ ГНБ (1 скважина)</v>
          </cell>
        </row>
        <row r="349">
          <cell r="B349" t="str">
            <v>Переход 110-220 кВ ГНБ (2 скважины)</v>
          </cell>
        </row>
        <row r="350">
          <cell r="B350" t="str">
            <v>Метод протаскивания трубы (1 скважина)</v>
          </cell>
        </row>
        <row r="351">
          <cell r="B351" t="str">
            <v>Метод протаскивания трубы (2 скважины)</v>
          </cell>
        </row>
        <row r="354">
          <cell r="B354" t="str">
            <v>Восстановление тротуарной плитки</v>
          </cell>
        </row>
        <row r="355">
          <cell r="B355" t="str">
            <v>Восстановление тротуара с бордюром</v>
          </cell>
        </row>
        <row r="356">
          <cell r="B356" t="str">
            <v>Восстановление тротуара без бордюра</v>
          </cell>
        </row>
        <row r="357">
          <cell r="B357" t="str">
            <v>Восстановление дорожного полотна</v>
          </cell>
        </row>
        <row r="358">
          <cell r="B358" t="str">
            <v>Восстановление зеленой зоны</v>
          </cell>
        </row>
        <row r="361">
          <cell r="B361" t="str">
            <v>Кабель ДКП-7-6z-4/12 совместно с КЛ</v>
          </cell>
        </row>
        <row r="362">
          <cell r="B362" t="str">
            <v>Кабель ОПС-024E12 совместно с КЛ</v>
          </cell>
        </row>
        <row r="363">
          <cell r="B363" t="str">
            <v>Кабель ОКБ-0,22-24</v>
          </cell>
        </row>
        <row r="367">
          <cell r="B367" t="str">
            <v>ПС 35/10 кВ, 2х4 МВА, схемы35-9/10-1; линии 2 ВН/16 линий НН</v>
          </cell>
        </row>
        <row r="368">
          <cell r="B368" t="str">
            <v>ПС 35/10 кВ, 2х4 МВА, схемы 35-5Н/10-1; линии 2 ВН/16 линий НН</v>
          </cell>
        </row>
        <row r="369">
          <cell r="B369" t="str">
            <v>ПС 35/10 кВ, 2х10 МВА, схемы 35-5АН/10-1; линии 2 ВН/16 линий НН</v>
          </cell>
        </row>
        <row r="370">
          <cell r="B370" t="str">
            <v>ПС 110/10-6 кВ, 2х40 МВА, схемы 110-5АН/10(6)-1; линии 2 ВН/16 линий НН</v>
          </cell>
        </row>
        <row r="371">
          <cell r="B371" t="str">
            <v>ПС 110/6 кВ, 2х40 МВА, схемы 110-5Н/10-1; линии 2 ВН/22 линии НН</v>
          </cell>
        </row>
        <row r="372">
          <cell r="B372" t="str">
            <v>ПС 110/10 кВ 2х10 МВА, схемы 110-4Н/10-1; линии 2 ВН/16 линий НН</v>
          </cell>
        </row>
        <row r="373">
          <cell r="B373" t="str">
            <v>ПС 110/10 кВ, 2х25 МВА, схемы 110-12/10-1; линии 2 ВН/22 НН</v>
          </cell>
        </row>
        <row r="374">
          <cell r="B374" t="str">
            <v>ПС 110/10 кВ, 2х25 МВА, схемы 110-13/10-1; линии 2 ВН/22 НН</v>
          </cell>
        </row>
        <row r="375">
          <cell r="B375" t="str">
            <v>ПС 110/10 кВ, 2х25 МВА, схемы 110-5Н/10-2; линии 2 ВН/20 НН</v>
          </cell>
        </row>
        <row r="376">
          <cell r="B376" t="str">
            <v>ПС 110/10 кВ, 2х40 МВА, схемы 110-5Н/10-1; линии 2 ВН/36 НН</v>
          </cell>
        </row>
        <row r="377">
          <cell r="B377" t="str">
            <v>ПС 110/35/10 кВ, 2х10 МВА, схемы 110-9/35-9/10-1; линии 2 ВН/4 СН/36 НН</v>
          </cell>
        </row>
        <row r="378">
          <cell r="B378" t="str">
            <v>ПС 110/35/10 кВ, 2х25 МВА, схемы 110-12/35-9/10-1; линии 4 ВН/4 СН/36 НН</v>
          </cell>
        </row>
        <row r="379">
          <cell r="B379" t="str">
            <v>ПС 110/35/10 кВ, 2х25 МВА, схемы 110-13/35-9/10-1; линии 4 ВН/4 СН/36 НН</v>
          </cell>
        </row>
        <row r="380">
          <cell r="B380" t="str">
            <v>ПС 110/35/10 кВ, 2х40 МВА, схемы 110-13/35-9/10-1; линии 4 ВН/4 СН/36 НН</v>
          </cell>
        </row>
        <row r="381">
          <cell r="B381" t="str">
            <v>ПС 220/10 кВ, 2х63 МВА, схемы 220-5Н/10-1; линии 2 ВН/36 НН</v>
          </cell>
        </row>
        <row r="382">
          <cell r="B382" t="str">
            <v>ПС 220/35/10 кВ, 2х25 МВА, схемы 220-5Н/35-9/10-1; линии 2 ВН/4 СН/24 НН</v>
          </cell>
        </row>
        <row r="383">
          <cell r="B383" t="str">
            <v>ПС 220/110/6 кВ, 2х125 МВА, схемы 220-7/110-9/6-1; линии 2 ВН/2 СН/36 НН</v>
          </cell>
        </row>
        <row r="384">
          <cell r="B384" t="str">
            <v>ПС 220/110 кВ, 2х125 МВА, схемы 220-7/110-9; линии 2 ВН/7 СН</v>
          </cell>
        </row>
        <row r="385">
          <cell r="B385" t="str">
            <v>ПС 220/110/10 кВ, 2х250 МВА, схемы 220-16/110-9/10-1; линии 6 ВН/4 СН/36 НН</v>
          </cell>
        </row>
        <row r="388">
          <cell r="B388" t="str">
            <v>ПС 35/10 кВ, 2х4 МВА, схемы35-9/10-1; линии 2 ВН/16 линий НН</v>
          </cell>
        </row>
        <row r="389">
          <cell r="B389" t="str">
            <v>ПС 35/10 кВ, 2х4 МВА, схемы 35-5Н/10-1; линии 2 ВН/16 линий НН</v>
          </cell>
        </row>
        <row r="390">
          <cell r="B390" t="str">
            <v>ПС 35/10 кВ, 2х10 МВА, схемы 35-5АН/10-1; линии 2 ВН/16 линий НН</v>
          </cell>
        </row>
        <row r="391">
          <cell r="B391" t="str">
            <v>ПС 110/10-6 кВ, 2х40 МВА, схемы 110-5АН/10(6)-1; линии 2 ВН/16 линий НН</v>
          </cell>
        </row>
        <row r="392">
          <cell r="B392" t="str">
            <v>ПС 110/6 кВ, 2х40 МВА, схемы 110-5Н/10-1; линии 2 ВН/22 линии НН</v>
          </cell>
        </row>
        <row r="393">
          <cell r="B393" t="str">
            <v>ПС 110/10 кВ 2х10 МВА, схемы 110-4Н/10-1; линии 2 ВН/16 линий НН</v>
          </cell>
        </row>
        <row r="394">
          <cell r="B394" t="str">
            <v>ПС 110/10 кВ, 2х25 МВА, схемы 110-12/10-1; линии 2 ВН/22 НН</v>
          </cell>
        </row>
        <row r="395">
          <cell r="B395" t="str">
            <v>ПС 110/10 кВ, 2х25 МВА, схемы 110-13/10-1; линии 2 ВН/22 НН</v>
          </cell>
        </row>
        <row r="396">
          <cell r="B396" t="str">
            <v>ПС 110/10 кВ, 2х25 МВА, схемы 110-5Н/10-2; линии 2 ВН/20 НН</v>
          </cell>
        </row>
        <row r="397">
          <cell r="B397" t="str">
            <v>ПС 110/10 кВ, 2х40 МВА, схемы 110-5Н/10-1; линии 2 ВН/36 НН</v>
          </cell>
        </row>
        <row r="398">
          <cell r="B398" t="str">
            <v>ПС 110/35/10 кВ, 2х10 МВА, схемы 110-9/35-9/10-1; линии 2 ВН/4 СН/36 НН</v>
          </cell>
        </row>
        <row r="399">
          <cell r="B399" t="str">
            <v>ПС 110/35/10 кВ, 2х25 МВА, схемы 110-12/35-9/10-1; линии 4 ВН/4 СН/36 НН</v>
          </cell>
        </row>
        <row r="400">
          <cell r="B400" t="str">
            <v>ПС 110/35/10 кВ, 2х25 МВА, схемы 110-13/35-9/10-1; линии 4 ВН/4 СН/36 НН</v>
          </cell>
        </row>
        <row r="401">
          <cell r="B401" t="str">
            <v>ПС 110/35/10 кВ, 2х40 МВА, схемы 110-13/35-9/10-1; линии 4 ВН/4 СН/36 НН</v>
          </cell>
        </row>
        <row r="402">
          <cell r="B402" t="str">
            <v>ПС 220/10 кВ, 2х63 МВА, схемы 220-5Н/10-1; линии 2 ВН/36 НН</v>
          </cell>
        </row>
        <row r="403">
          <cell r="B403" t="str">
            <v>ПС 220/35/10 кВ, 2х25 МВА, схемы 220-5Н/35-9/10-1; линии 2 ВН/4 СН/24 НН</v>
          </cell>
        </row>
        <row r="404">
          <cell r="B404" t="str">
            <v>ПС 220/110/6 кВ, 2х125 МВА, схемы 220-7/110-9/6-1; линии 2 ВН/2 СН/36 НН</v>
          </cell>
        </row>
        <row r="405">
          <cell r="B405" t="str">
            <v>ПС 220/110 кВ, 2х125 МВА, схемы 220-7/110-9; линии 2 ВН/7 СН</v>
          </cell>
        </row>
        <row r="406">
          <cell r="B406" t="str">
            <v>ПС 220/110/10 кВ, 2х250 МВА, схемы 220-16/110-9/10-1; линии 6 ВН/4 СН/36 НН</v>
          </cell>
        </row>
        <row r="409">
          <cell r="B409" t="str">
            <v>ПС 35/10 кВ, 2х6,3 МВА закр., схемы 35-4Н/10-1, линии 2 ВН/16 НН</v>
          </cell>
        </row>
        <row r="410">
          <cell r="B410" t="str">
            <v>ПС 35/10 кВ, 2х16 МВА закр., схемы 35-4Н/10-1; линии 2 ВН/16 НН</v>
          </cell>
        </row>
        <row r="411">
          <cell r="B411" t="str">
            <v>ПС 110/10 кВ, 2х10 МВА закр., схемы 110-5Н/10-1; 2 линии ВН/16 НН</v>
          </cell>
        </row>
        <row r="412">
          <cell r="B412" t="str">
            <v>ПС 110/10 кВ, 2х25 МВА закр., схемы 110-5Н/10-1; линии 2 ВН/32 НН</v>
          </cell>
        </row>
        <row r="413">
          <cell r="B413" t="str">
            <v>ПС 110/10 кВ, 2х40 МВА закр., схемы 110-5Н/10-1; линии 2 ВН/32 НН</v>
          </cell>
        </row>
        <row r="414">
          <cell r="B414" t="str">
            <v>ПС 110/10-6 кВ, 2х40 МВА закр., схемы 110-4Н/10(6)-1; линии 2 ВН/36 НН</v>
          </cell>
        </row>
        <row r="415">
          <cell r="B415" t="str">
            <v>ПС 110/10 кВ, 2х63 МВА закр., схемы 110-5Н/10-1; линии 2 ВН/36 НН</v>
          </cell>
        </row>
        <row r="416">
          <cell r="B416" t="str">
            <v>ПС 110/10 кВ 2х63 МВА, закр. элегаз схемы 110-13/10-3; линии 2 ВН/36 НН</v>
          </cell>
        </row>
        <row r="417">
          <cell r="B417" t="str">
            <v>ПС 220/110/10 2х200 МВА, закр. элегаз схемы 220-7/110-13/10-1; линии 2 ВН/6 СН/48 НН</v>
          </cell>
        </row>
        <row r="418">
          <cell r="B418" t="str">
            <v>ПС 220/110/10 2х200 МВА, закр. элегаз схемы 220-9Н/110-13/10-1; линии 4 ВН/8 СН/48 НН</v>
          </cell>
        </row>
        <row r="433">
          <cell r="B433" t="str">
            <v>ПС 35/10 кВ, схема 35-1 без выключателей</v>
          </cell>
        </row>
        <row r="434">
          <cell r="B434" t="str">
            <v>ПС 35/10 кВ, схемы 35-3АН, 35-4Н, 35-5Н, 35-5АН с выключателями</v>
          </cell>
        </row>
        <row r="435">
          <cell r="B435" t="str">
            <v>ПС 110/6-10 кВ, схема 110-4Н два блока с выкл. и перемычкой</v>
          </cell>
        </row>
        <row r="436">
          <cell r="B436" t="str">
            <v>ПС 110/6-10 кВ, схема 110-13 две рабочие системы шин</v>
          </cell>
        </row>
        <row r="437">
          <cell r="B437" t="str">
            <v>ПС 110/6-10 кВ, схемы 110-5Н, 110-5АН мостик</v>
          </cell>
        </row>
        <row r="438">
          <cell r="B438" t="str">
            <v>ПС 110/35/10 кВ, схема 110-13 две рабочие системы шин</v>
          </cell>
        </row>
        <row r="439">
          <cell r="B439" t="str">
            <v>ПС 220/10 кВ, схемы 220-5Н, 220-5АН мостик</v>
          </cell>
        </row>
        <row r="440">
          <cell r="B440" t="str">
            <v>ПС 220/35/10 кВ, схемы 220-5Н, 220-5АН мостик</v>
          </cell>
        </row>
        <row r="441">
          <cell r="B441" t="str">
            <v>ПС 220/110 кВ, схема 220-7 четырехугольник</v>
          </cell>
        </row>
        <row r="442">
          <cell r="B442" t="str">
            <v>ПС 220/110 кВ, схема 220-13 две рабочие системы шин</v>
          </cell>
        </row>
        <row r="445">
          <cell r="B445" t="str">
            <v>ПС 35/10 кВ закр., схемы 35-3АН, 35-4Н, 35-5Н, 35-5АН с выключателями</v>
          </cell>
        </row>
        <row r="446">
          <cell r="B446" t="str">
            <v>ПС 110/6-10 кВ закр., схема 110-13 две рабочие системы шин</v>
          </cell>
        </row>
        <row r="447">
          <cell r="B447" t="str">
            <v>ПС 110/6-10 кВ закр., схемы 110-5Н, 110-5АН мостик</v>
          </cell>
        </row>
        <row r="448">
          <cell r="B448" t="str">
            <v>ПС 220/10 кВ закр., схемы 220-5Н, 220-5АН мостик</v>
          </cell>
        </row>
        <row r="449">
          <cell r="B449" t="str">
            <v>ПС 220/110 кВ закр., схема 220-7 четырехугольник</v>
          </cell>
        </row>
        <row r="450">
          <cell r="B450" t="str">
            <v>ПС 220/110 кВ закр., схема 220-13 две рабочие системы шин</v>
          </cell>
        </row>
        <row r="453">
          <cell r="B453" t="str">
            <v>Противоаварийная автоматика ПС - до 2 присоед. 220 кВ</v>
          </cell>
        </row>
        <row r="454">
          <cell r="B454" t="str">
            <v>Противоаварийная автоматика ПС - свыше 2 присоед. 220 кВ</v>
          </cell>
        </row>
        <row r="455">
          <cell r="B455" t="str">
            <v>комплекс АСУ ТП  ПС 110 кВ</v>
          </cell>
        </row>
        <row r="456">
          <cell r="B456" t="str">
            <v>комплекс АСУ ТП  ПС 220 кВ</v>
          </cell>
        </row>
        <row r="457">
          <cell r="B457" t="str">
            <v>комплекс АИСКУЭ  ПС 110 кВ</v>
          </cell>
        </row>
        <row r="458">
          <cell r="B458" t="str">
            <v>комплекс АИСКУЭ  ПС 220 кВ</v>
          </cell>
        </row>
        <row r="459">
          <cell r="B459" t="str">
            <v>Система телемеханики  ПС 110 кВ</v>
          </cell>
        </row>
        <row r="460">
          <cell r="B460" t="str">
            <v>Система телемеханики  ПС 220 кВ</v>
          </cell>
        </row>
        <row r="461">
          <cell r="B461" t="str">
            <v>Система пожарно-охранной сигнализации ПС 110 кВ</v>
          </cell>
        </row>
        <row r="462">
          <cell r="B462" t="str">
            <v>Система пожарно-охранной сигнализации ПС 220 кВ</v>
          </cell>
        </row>
        <row r="465">
          <cell r="B465" t="str">
            <v>ОРУ 35 кВ схема 1: блок линия трансформатор с разъединителем</v>
          </cell>
        </row>
        <row r="466">
          <cell r="B466" t="str">
            <v>ОРУ 35 кВ схема 3Н: блок линия-трансформатор с выключателем</v>
          </cell>
        </row>
        <row r="467">
          <cell r="B467" t="str">
            <v>ОРУ 35 кВ схема 4Н: два блока с элегазовым выкл. и перемычкой со стороны линии</v>
          </cell>
        </row>
        <row r="468">
          <cell r="B468" t="str">
            <v>ОРУ 35 кВ схема 5Н, 5 АН: мостик с элег. выключателем в перемычке и в цепях</v>
          </cell>
        </row>
        <row r="469">
          <cell r="B469" t="str">
            <v>ОРУ 110 кВ схема 1: блок линия трансформатор с разъединителем</v>
          </cell>
        </row>
        <row r="470">
          <cell r="B470" t="str">
            <v>ОРУ 110 кВ схема 3Н: блок линия-трансформатор с выключателем</v>
          </cell>
        </row>
        <row r="471">
          <cell r="B471" t="str">
            <v>ОРУ 110 кВ схема 4Н: два блока с элегазовым выкл. и перемычкой со стороны линии</v>
          </cell>
        </row>
        <row r="472">
          <cell r="B472" t="str">
            <v>ОРУ 110 кВ схема 5Н, 5 АН: мостик с элег. выключателем в перемычке и в цепях</v>
          </cell>
        </row>
        <row r="473">
          <cell r="B473" t="str">
            <v>ОРУ 220 кВ схема 1: блок линия трансформатор с разъединителем</v>
          </cell>
        </row>
        <row r="474">
          <cell r="B474" t="str">
            <v>ОРУ 220 кВ схема 3Н: блок линия-трансформатор с выключателем</v>
          </cell>
        </row>
        <row r="475">
          <cell r="B475" t="str">
            <v>ОРУ 220 кВ схема 4Н: два блока с элегазовым выкл. и перемычкой со стороны линии</v>
          </cell>
        </row>
        <row r="476">
          <cell r="B476" t="str">
            <v>ОРУ 220 кВ схема 5Н, 5 АН: мостик с элег. выключателем в перемычке и в цепях</v>
          </cell>
        </row>
        <row r="479">
          <cell r="B479" t="str">
            <v>Выключатель 6-10 кВ масляный 31,5-40 кА</v>
          </cell>
        </row>
        <row r="480">
          <cell r="B480" t="str">
            <v>Выключатель 6-10 кВ вакуумный КРУН 31,5-40 кА</v>
          </cell>
        </row>
        <row r="481">
          <cell r="B481" t="str">
            <v>Выключатель 6-10 кВ элегазовый для ОРУ 31,5-40 кА</v>
          </cell>
        </row>
        <row r="482">
          <cell r="B482" t="str">
            <v>Выключатель 6-10 кВ элегазовый для КРУ 31,5-40 кА</v>
          </cell>
        </row>
        <row r="483">
          <cell r="B483" t="str">
            <v>Выключатель 35 кВ масляный наружной установки 20-25 кА</v>
          </cell>
        </row>
        <row r="484">
          <cell r="B484" t="str">
            <v>Выключатель 35 кВ вакуумный</v>
          </cell>
        </row>
        <row r="485">
          <cell r="B485" t="str">
            <v>Выключатель 35 кВ элегазовый для ОРУ</v>
          </cell>
        </row>
        <row r="486">
          <cell r="B486" t="str">
            <v>Выключатель 35 кВ элегазовый для КРУЭ</v>
          </cell>
        </row>
        <row r="487">
          <cell r="B487" t="str">
            <v>Выключатель 110 кВ воздушный</v>
          </cell>
        </row>
        <row r="488">
          <cell r="B488" t="str">
            <v>Выключатель 110 кВ масляный</v>
          </cell>
        </row>
        <row r="489">
          <cell r="B489" t="str">
            <v>Выключатель 110 кВ вакуумный КРУН</v>
          </cell>
        </row>
        <row r="490">
          <cell r="B490" t="str">
            <v>Выключатель 110 кВ элегазовый для ОРУ</v>
          </cell>
        </row>
        <row r="491">
          <cell r="B491" t="str">
            <v>Выключатель 110 кВ элегазовый для КРУЭ</v>
          </cell>
        </row>
        <row r="492">
          <cell r="B492" t="str">
            <v>Выключатель 110 кВ элегазовый для КРУЭ Siemens</v>
          </cell>
        </row>
        <row r="493">
          <cell r="B493" t="str">
            <v>Выключатель 110 кВ элегазовый для КРУЭ Hyundai</v>
          </cell>
        </row>
        <row r="494">
          <cell r="B494" t="str">
            <v>Выключатель 220 кВ воздушный</v>
          </cell>
        </row>
        <row r="495">
          <cell r="B495" t="str">
            <v>Выключатель 220 кВ масляный</v>
          </cell>
        </row>
        <row r="496">
          <cell r="B496" t="str">
            <v>Выключатель 220 кВ элегазовый для ОРУ</v>
          </cell>
        </row>
        <row r="497">
          <cell r="B497" t="str">
            <v>Выключатель 220 кВ  элегазовый для КРУЭ</v>
          </cell>
        </row>
        <row r="498">
          <cell r="B498" t="str">
            <v>Выключатель 220 кВ  элегазовый для КРУЭ  Siemens</v>
          </cell>
        </row>
        <row r="501">
          <cell r="B501" t="str">
            <v>Трансформатор 35/НН мощностью 2,5 МВА</v>
          </cell>
        </row>
        <row r="502">
          <cell r="B502" t="str">
            <v>Трансформатор 35/НН мощностью 4 МВА</v>
          </cell>
        </row>
        <row r="503">
          <cell r="B503" t="str">
            <v>Трансформатор 35/НН мощностью 6,3 МВА</v>
          </cell>
        </row>
        <row r="504">
          <cell r="B504" t="str">
            <v>Трансформатор 35/НН мощностью 10 МВА</v>
          </cell>
        </row>
        <row r="505">
          <cell r="B505" t="str">
            <v>Трансформатор 35/НН мощностью 16 МВА</v>
          </cell>
        </row>
        <row r="506">
          <cell r="B506" t="str">
            <v>Трансформатор 35/НН мощностью 25 МВА</v>
          </cell>
        </row>
        <row r="507">
          <cell r="B507" t="str">
            <v>Трансформатор 35/НН мощностью 40 МВА</v>
          </cell>
        </row>
        <row r="508">
          <cell r="B508" t="str">
            <v>Трансформатор 110/НН мощностью 6,3 МВА</v>
          </cell>
        </row>
        <row r="509">
          <cell r="B509" t="str">
            <v>Трансформатор 110/НН мощностью 10 МВА</v>
          </cell>
        </row>
        <row r="510">
          <cell r="B510" t="str">
            <v>Трансформатор 110/НН мощностью 16 МВА</v>
          </cell>
        </row>
        <row r="511">
          <cell r="B511" t="str">
            <v>Трансформатор 110/НН мощностью 25 МВА</v>
          </cell>
        </row>
        <row r="512">
          <cell r="B512" t="str">
            <v>Трансформатор 110/НН мощностью 40 МВА</v>
          </cell>
        </row>
        <row r="513">
          <cell r="B513" t="str">
            <v>Трансформатор 110/НН мощностью 63 МВА</v>
          </cell>
        </row>
        <row r="514">
          <cell r="B514" t="str">
            <v>Трансформатор 110/НН мощностью 80 МВА</v>
          </cell>
        </row>
        <row r="515">
          <cell r="B515" t="str">
            <v>Трансформатор 110/НН мощностью 125 МВА</v>
          </cell>
        </row>
        <row r="516">
          <cell r="B516" t="str">
            <v>Трансформатор 110/НН мощностью 220 МВА</v>
          </cell>
        </row>
        <row r="517">
          <cell r="B517" t="str">
            <v>Трансформатор 110/35/НН мощностью 6,3 МВА</v>
          </cell>
        </row>
        <row r="518">
          <cell r="B518" t="str">
            <v>Трансформатор 110/35/НН мощностью 10 МВА</v>
          </cell>
        </row>
        <row r="519">
          <cell r="B519" t="str">
            <v>Трансформатор 110/35/НН мощностью 16 МВА</v>
          </cell>
        </row>
        <row r="520">
          <cell r="B520" t="str">
            <v>Трансформатор 110/35/НН мощностью 25 МВА</v>
          </cell>
        </row>
        <row r="521">
          <cell r="B521" t="str">
            <v>Трансформатор 110/35/НН мощностью 40 МВА</v>
          </cell>
        </row>
        <row r="522">
          <cell r="B522" t="str">
            <v>Трансформатор 110/35/НН мощностью 63 МВА</v>
          </cell>
        </row>
        <row r="523">
          <cell r="B523" t="str">
            <v>Трансформатор 110/35/НН мощностью 80 МВА</v>
          </cell>
        </row>
        <row r="524">
          <cell r="B524" t="str">
            <v>Трансформатор 220/НН мощностью 40 МВА</v>
          </cell>
        </row>
        <row r="525">
          <cell r="B525" t="str">
            <v>Трансформатор 220/НН мощностью 63 МВА</v>
          </cell>
        </row>
        <row r="526">
          <cell r="B526" t="str">
            <v>Трансформатор 220/НН ПБВ мощностью 80 МВА</v>
          </cell>
        </row>
        <row r="527">
          <cell r="B527" t="str">
            <v>Трансформатор 220/НН мощностью 100 МВА</v>
          </cell>
        </row>
        <row r="528">
          <cell r="B528" t="str">
            <v>Трансформатор 220/НН ПБВ мощностью 125 МВА</v>
          </cell>
        </row>
        <row r="529">
          <cell r="B529" t="str">
            <v>Трансформатор 220/НН мощностью 160 МВА</v>
          </cell>
        </row>
        <row r="530">
          <cell r="B530" t="str">
            <v>Трансформатор 220/НН ПБВ мощностью 200 МВА</v>
          </cell>
        </row>
        <row r="531">
          <cell r="B531" t="str">
            <v>Трансформатор 220/35/НН мощностью 25 МВА</v>
          </cell>
        </row>
        <row r="532">
          <cell r="B532" t="str">
            <v>Трансформатор 220/35/НН мощностью 40 МВА</v>
          </cell>
        </row>
        <row r="533">
          <cell r="B533" t="str">
            <v>Автотрансформатор 220/110/НН мощностью 63 МВА</v>
          </cell>
        </row>
        <row r="534">
          <cell r="B534" t="str">
            <v>Автотрансформатор 220/110/НН мощностью 125 МВА</v>
          </cell>
        </row>
        <row r="535">
          <cell r="B535" t="str">
            <v>Автотрансформатор 220/110/НН мощностью 200 МВА</v>
          </cell>
        </row>
        <row r="536">
          <cell r="B536" t="str">
            <v>Автотрансформатор 220/110/НН мощностью 250 МВА</v>
          </cell>
        </row>
        <row r="537">
          <cell r="B537" t="str">
            <v>Лин. рег. тр-р ТДНЛ-10000/10 10 кВ, мощностью 10 МВА</v>
          </cell>
        </row>
        <row r="538">
          <cell r="B538" t="str">
            <v>Лин. рег. тр-р ТМНЛ-16000/10 10 кВ, мощностью 16 МВА</v>
          </cell>
        </row>
        <row r="539">
          <cell r="B539" t="str">
            <v>Лин. рег. тр-р ТДНЛ-40000/10 10 кВ, мощностью 40 МВА</v>
          </cell>
        </row>
        <row r="540">
          <cell r="B540" t="str">
            <v>Лин. рег. тр-р ТДНЛ-63000/10 10 кВ, мощностью 63 МВА</v>
          </cell>
        </row>
        <row r="541">
          <cell r="B541" t="str">
            <v>Лин. рег. тр-р ТДНЛ-63000/35 35 кВ, мощностью 63 МВА</v>
          </cell>
        </row>
        <row r="544">
          <cell r="B544" t="str">
            <v>Синхр. компенсатор КСВБ-50-11 мощностью 50 МВАр</v>
          </cell>
        </row>
        <row r="545">
          <cell r="B545" t="str">
            <v>Синхр. компенсатор КСВБО-50-11 мощностью 50 МВАр</v>
          </cell>
        </row>
        <row r="546">
          <cell r="B546" t="str">
            <v>Синхр. компенсатор КСВБ-100-11 мощностью 100 МВАр</v>
          </cell>
        </row>
        <row r="547">
          <cell r="B547" t="str">
            <v>Синхр. компенсатор КСВБО-100-11 мощностью 100 МВАр</v>
          </cell>
        </row>
        <row r="548">
          <cell r="B548" t="str">
            <v>Асинхр. компенсатор АСК-50 мощностью 50 МВАр</v>
          </cell>
        </row>
        <row r="549">
          <cell r="B549" t="str">
            <v>Асинхр. компенсатор АСК-100 мощностью 100 МВАр</v>
          </cell>
        </row>
        <row r="550">
          <cell r="B550" t="str">
            <v>Статич. тиристорный компенсатор СТК-50</v>
          </cell>
        </row>
        <row r="551">
          <cell r="B551" t="str">
            <v>Статич. тиристорный компенсатор СТК-100</v>
          </cell>
        </row>
        <row r="552">
          <cell r="B552" t="str">
            <v>Два синхр. компенсатора КСВБ-50-11 мощностью 50 МВАр</v>
          </cell>
        </row>
        <row r="553">
          <cell r="B553" t="str">
            <v>Два синхр. компенсатора КСВБО-50-11 мощностью 50 МВАр</v>
          </cell>
        </row>
        <row r="554">
          <cell r="B554" t="str">
            <v>Два синхр. компенсатора КСВБ-100-11 мощностью 100 МВАр</v>
          </cell>
        </row>
        <row r="555">
          <cell r="B555" t="str">
            <v>Два синхр. компенсатора КСВБО-100-11 мощностью 100 МВАр</v>
          </cell>
        </row>
        <row r="556">
          <cell r="B556" t="str">
            <v>Два асинхр. компенсатора АСК-50 мощностью 50 МВАр</v>
          </cell>
        </row>
        <row r="557">
          <cell r="B557" t="str">
            <v>Два асинхр. компенсатора АСК-100 мощностью 100 МВАр</v>
          </cell>
        </row>
        <row r="558">
          <cell r="B558" t="str">
            <v>Два статич. тиристорных компенсатора СТК-50</v>
          </cell>
        </row>
        <row r="559">
          <cell r="B559" t="str">
            <v>Два статич. тиристорных компенсатора СТК-100</v>
          </cell>
        </row>
        <row r="562">
          <cell r="B562" t="str">
            <v>Упр. шунтирующий реактор УШР-110 мощностью 32 МВА</v>
          </cell>
        </row>
        <row r="563">
          <cell r="B563" t="str">
            <v>Упр. шунтирующий реактор УШР-220 мощностью 63 МВА</v>
          </cell>
        </row>
        <row r="564">
          <cell r="B564" t="str">
            <v>Упр. шунтирующий реактор УШР-220 мощностью 100 МВА</v>
          </cell>
        </row>
        <row r="565">
          <cell r="B565" t="str">
            <v>Шунтирующий реактор РТМ 11 кВ мощностью 3,3 МВА, 3 фазы</v>
          </cell>
        </row>
        <row r="566">
          <cell r="B566" t="str">
            <v>Шунтирующий реактор РТД 38,5 кВ мощностью 20 МВА, 3 фазы</v>
          </cell>
        </row>
        <row r="567">
          <cell r="B567" t="str">
            <v>Шунтирующий реактор 3хРОДБС 121 кВ мощностью 3х33,3 МВА, 3 фазы</v>
          </cell>
        </row>
        <row r="568">
          <cell r="B568" t="str">
            <v>Шунтовая конденс. батарея 6 кВ мощность. 1,45 МВАр</v>
          </cell>
        </row>
        <row r="569">
          <cell r="B569" t="str">
            <v>Шунтовая конденс. батарея 6 кВ мощность. 2,9 МВАр регулир.</v>
          </cell>
        </row>
        <row r="570">
          <cell r="B570" t="str">
            <v>Шунтовая конденс. батарея 6 кВ мощность. 4,3 МВАр</v>
          </cell>
        </row>
        <row r="571">
          <cell r="B571" t="str">
            <v>Шунтовая конденс. батарея 6 кВ мощность. 5,8 МВАр регулир.</v>
          </cell>
        </row>
        <row r="572">
          <cell r="B572" t="str">
            <v>Шунтовая конденс. батарея 6 кВ мощность. 7,2 МВАр</v>
          </cell>
        </row>
        <row r="573">
          <cell r="B573" t="str">
            <v>Шунтовая конденс. батарея 10 кВ мощность. 1,2 МВАр</v>
          </cell>
        </row>
        <row r="574">
          <cell r="B574" t="str">
            <v>Шунтовая конденс. батарея 10 кВ мощность. 2,4 МВАр</v>
          </cell>
        </row>
        <row r="575">
          <cell r="B575" t="str">
            <v>Шунтовая конденс. батарея 10 кВ мощность. 3,6 МВАр</v>
          </cell>
        </row>
        <row r="576">
          <cell r="B576" t="str">
            <v>Шунтовая конденс. батарея 10 кВ мощность. 4,8 МВАр регулир.</v>
          </cell>
        </row>
        <row r="577">
          <cell r="B577" t="str">
            <v>Шунтовая конденс. батарея 10 кВ мощность. 6,0 МВАр</v>
          </cell>
        </row>
        <row r="578">
          <cell r="B578" t="str">
            <v>Шунтовая конденс. батарея 10 кВ мощность. 7,2 МВАр</v>
          </cell>
        </row>
        <row r="579">
          <cell r="B579" t="str">
            <v>Шунтовая конденс. батарея 10 кВ мощность. 9,6 МВАр регулир.</v>
          </cell>
        </row>
        <row r="580">
          <cell r="B580" t="str">
            <v>Шунтовая конденс. батарея 10 кВ мощность. 12 МВАр</v>
          </cell>
        </row>
        <row r="581">
          <cell r="B581" t="str">
            <v>Шунтовая конденс. батарея 35 кВ мощность. 9,1 МВАр</v>
          </cell>
        </row>
        <row r="582">
          <cell r="B582" t="str">
            <v>Шунтовая конденс. батарея 35 кВ мощность. 13,6 МВАр</v>
          </cell>
        </row>
        <row r="583">
          <cell r="B583" t="str">
            <v>Шунтовая конденс. батарея 35 кВ мощность. 18,1 МВАр</v>
          </cell>
        </row>
        <row r="584">
          <cell r="B584" t="str">
            <v>Шунтовая конденс. батарея 110 кВ мощность. 27,2 МВАр</v>
          </cell>
        </row>
        <row r="585">
          <cell r="B585" t="str">
            <v>Шунтовая конденс. батарея 110 кВ мощность. 40,8 МВАр</v>
          </cell>
        </row>
        <row r="586">
          <cell r="B586" t="str">
            <v>Шунтовая конденс. батарея 110 кВ мощность. 54 МВАр</v>
          </cell>
        </row>
        <row r="587">
          <cell r="B587" t="str">
            <v>Шунтовая конденс. батарея 110 кВ мощность. 54,4 МВАр регулир.</v>
          </cell>
        </row>
        <row r="588">
          <cell r="B588" t="str">
            <v>Вакуумно-реакторная группа 10 кВ мощностью 7,5 МВАр</v>
          </cell>
        </row>
        <row r="589">
          <cell r="B589" t="str">
            <v>Вакуумно-реакторная группа 10 кВ мощностью 10 МВАр</v>
          </cell>
        </row>
        <row r="590">
          <cell r="B590" t="str">
            <v>Вакуумно-реакторная группа 10 кВ мощностью 20 МВАр</v>
          </cell>
        </row>
        <row r="591">
          <cell r="B591" t="str">
            <v>Вакуумно-реакторная группа 10 кВ мощностью 50 МВАр</v>
          </cell>
        </row>
        <row r="592">
          <cell r="B592" t="str">
            <v>Дугогасящий масл. однофазный реактор РЗДСОМ-380/10 У1</v>
          </cell>
        </row>
        <row r="593">
          <cell r="B593" t="str">
            <v>Дугогасящий масл. однофазный реактор РЗДСОМ-1520/10 У1</v>
          </cell>
        </row>
        <row r="594">
          <cell r="B594" t="str">
            <v>Дугогасящий масл. однофазный реактор РЗДПОМ-190/10 У1</v>
          </cell>
        </row>
        <row r="595">
          <cell r="B595" t="str">
            <v>Дугогасящий масл. однофазный реактор РЗДПОМА-190/10 У1</v>
          </cell>
        </row>
        <row r="596">
          <cell r="B596" t="str">
            <v>Дугогасящий масл. однофазный реактор РУОМ-300/6 УХЛ1</v>
          </cell>
        </row>
        <row r="597">
          <cell r="B597" t="str">
            <v>Дугогасящий масл. однофазный реактор РЗДПОМ-480/10 У1</v>
          </cell>
        </row>
        <row r="598">
          <cell r="B598" t="str">
            <v>Дугогасящий масл. однофазный реактор РУОМ-480/10 УХЛ1</v>
          </cell>
        </row>
        <row r="599">
          <cell r="B599" t="str">
            <v>Дугогасящий масл. однофазный реактор РЗДПОМ-480/20 У1</v>
          </cell>
        </row>
        <row r="600">
          <cell r="B600" t="str">
            <v>Дугогасящий масл. однофазный реактор РЗДПОМ-480/35 У1</v>
          </cell>
        </row>
        <row r="601">
          <cell r="B601" t="str">
            <v>Одинарный сух.токоогр.реактор РТОС 10-1600-0,25 У3 внутр. установки</v>
          </cell>
        </row>
        <row r="602">
          <cell r="B602" t="str">
            <v>Одинарный сух.токоогр.реактор РТОС 10-1600-0,35 У3 внутр. установки</v>
          </cell>
        </row>
        <row r="603">
          <cell r="B603" t="str">
            <v>Одинарный сух.токоогр.реактор РТОС 10-2500-0,35 У3 внутр. установки</v>
          </cell>
        </row>
        <row r="604">
          <cell r="B604" t="str">
            <v>Одинарный сух.токоогр.реактор РТОС 10-4000-0,25 У3 внутр. установки</v>
          </cell>
        </row>
        <row r="605">
          <cell r="B605" t="str">
            <v>Трехфазный сухой токоогр. реактор РТСТ 10-1000-01,4 У3 внутр. установки</v>
          </cell>
        </row>
        <row r="606">
          <cell r="B606" t="str">
            <v>Трехфазный сухой токоогр. реактор РТСТ 10-1000-0,35 У3 внутр. установки</v>
          </cell>
        </row>
        <row r="607">
          <cell r="B607" t="str">
            <v>Трехфазный сухой токоогр. реактор РТСТ 10-1000-0,56 У3 внутр. Установки</v>
          </cell>
        </row>
        <row r="608">
          <cell r="B608" t="str">
            <v>Трехфазный сухой токоогр. реактор РТСТ 10-1600-0,35 У3 внутр. установки</v>
          </cell>
        </row>
        <row r="609">
          <cell r="B609" t="str">
            <v>Трехфазный сухой токоогр. реактор РТСТ 10-5000-0,0,1 УХЛ1 3 внутр. установки</v>
          </cell>
        </row>
        <row r="612">
          <cell r="B612" t="str">
            <v>Демонтаж трансформатора 35 кВ 10-40 МВА, с консервацией</v>
          </cell>
        </row>
        <row r="613">
          <cell r="B613" t="str">
            <v>Демонтаж трансформатора 35 кВ 10-40 МВА, с использованием</v>
          </cell>
        </row>
        <row r="614">
          <cell r="B614" t="str">
            <v>Демонтаж трансформатора 35 кВ 10-40 МВА, в лом с разборкой</v>
          </cell>
        </row>
        <row r="615">
          <cell r="B615" t="str">
            <v>Демонтаж трансформатора 35 кВ 10-40 МВА, в лом без разборки</v>
          </cell>
        </row>
        <row r="616">
          <cell r="B616" t="str">
            <v>Демонтаж трансформатора 110 кВ 2,5-6,3 МВА, с консервацией</v>
          </cell>
        </row>
        <row r="617">
          <cell r="B617" t="str">
            <v>Демонтаж трансформатора 110 кВ 2,5-6,3 МВА, с использованием</v>
          </cell>
        </row>
        <row r="618">
          <cell r="B618" t="str">
            <v>Демонтаж трансформатора 110 кВ 2,5-6,3 МВА, в лом с разборкой</v>
          </cell>
        </row>
        <row r="619">
          <cell r="B619" t="str">
            <v>Демонтаж трансформатора 110 кВ 2,5-6,3 МВА, в лом без разборки</v>
          </cell>
        </row>
        <row r="620">
          <cell r="B620" t="str">
            <v>Демонтаж трансформатора 110 кВ 25-80 МВА, с консервацией</v>
          </cell>
        </row>
        <row r="621">
          <cell r="B621" t="str">
            <v>Демонтаж трансформатора 110 кВ 25-80 МВА, с использованием</v>
          </cell>
        </row>
        <row r="622">
          <cell r="B622" t="str">
            <v>Демонтаж трансформатора 110 кВ 25-80 МВА, в лом с разборкой</v>
          </cell>
        </row>
        <row r="623">
          <cell r="B623" t="str">
            <v>Демонтаж трансформатора 110 кВ 25-80 МВА, в лом без разборки</v>
          </cell>
        </row>
        <row r="624">
          <cell r="B624" t="str">
            <v>Демонтаж трансформатора 220 кВ 25-160 МВА, с консервацией</v>
          </cell>
        </row>
        <row r="625">
          <cell r="B625" t="str">
            <v>Демонтаж трансформатора 220 кВ 25-160 МВА, с использованием</v>
          </cell>
        </row>
        <row r="626">
          <cell r="B626" t="str">
            <v>Демонтаж трансформатора 220 кВ 25-160 МВА, в лом с разборкой</v>
          </cell>
        </row>
        <row r="627">
          <cell r="B627" t="str">
            <v>Демонтаж трансформатора 220 кВ 25-160 МВА, в лом без разборки</v>
          </cell>
        </row>
        <row r="628">
          <cell r="B628" t="str">
            <v>Демонтаж трансформатора 220 кВ 200-250 МВА, с консервацией</v>
          </cell>
        </row>
        <row r="629">
          <cell r="B629" t="str">
            <v>Демонтаж трансформатора 220 кВ 200-250 МВА, с использованием</v>
          </cell>
        </row>
        <row r="630">
          <cell r="B630" t="str">
            <v>Демонтаж трансформатора 220 кВ 200-250 МВА, в лом с разборкой</v>
          </cell>
        </row>
        <row r="631">
          <cell r="B631" t="str">
            <v>Демонтаж трансформатора 220 кВ 200-250 МВА, в лом без разборки</v>
          </cell>
        </row>
        <row r="632">
          <cell r="B632" t="str">
            <v>Демонтаж масляного выключателя 35 кВ, с консервацией</v>
          </cell>
        </row>
        <row r="633">
          <cell r="B633" t="str">
            <v>Демонтаж масляного выключателя 35 кВ, с использованием</v>
          </cell>
        </row>
        <row r="634">
          <cell r="B634" t="str">
            <v>Демонтаж масляного выключателя 35 кВ, в лом с разборкой</v>
          </cell>
        </row>
        <row r="635">
          <cell r="B635" t="str">
            <v>Демонтаж масляного выключателя 35 кВ, в лом без разборки</v>
          </cell>
        </row>
        <row r="636">
          <cell r="B636" t="str">
            <v>Демонтаж масляного выключателя 110 кВ, с консервацией</v>
          </cell>
        </row>
        <row r="637">
          <cell r="B637" t="str">
            <v>Демонтаж масляного выключателя 110 кВ, с использованием</v>
          </cell>
        </row>
        <row r="638">
          <cell r="B638" t="str">
            <v>Демонтаж масляного выключателя 110 кВ, в лом с разборкой</v>
          </cell>
        </row>
        <row r="639">
          <cell r="B639" t="str">
            <v>Демонтаж масляного выключателя 110 кВ, в лом без разборки</v>
          </cell>
        </row>
        <row r="640">
          <cell r="B640" t="str">
            <v>Демонтаж масляного выключателя 220 кВ, с консервацией</v>
          </cell>
        </row>
        <row r="641">
          <cell r="B641" t="str">
            <v>Демонтаж масляного выключателя 220 кВ, с использованием</v>
          </cell>
        </row>
        <row r="642">
          <cell r="B642" t="str">
            <v>Демонтаж масляного выключателя 220 кВ, в лом с разборкой</v>
          </cell>
        </row>
        <row r="643">
          <cell r="B643" t="str">
            <v>Демонтаж масляного выключателя 220 кВ, в лом без разборки</v>
          </cell>
        </row>
        <row r="644">
          <cell r="B644" t="str">
            <v>Демонтаж воздушного выключателя 220 кВ, с консервацией</v>
          </cell>
        </row>
        <row r="645">
          <cell r="B645" t="str">
            <v>Демонтаж воздушного выключателя 220 кВ, с использованием</v>
          </cell>
        </row>
        <row r="646">
          <cell r="B646" t="str">
            <v>Демонтаж воздушного выключателя 220 кВ, в лом с разборкой</v>
          </cell>
        </row>
        <row r="647">
          <cell r="B647" t="str">
            <v>Демонтаж воздушного выключателя 220 кВ, в лом без разборки</v>
          </cell>
        </row>
        <row r="648">
          <cell r="B648" t="str">
            <v>Демонтаж разъединителя 35 кВ, с консервацией</v>
          </cell>
        </row>
        <row r="649">
          <cell r="B649" t="str">
            <v>Демонтаж разъединителя 35 кВ, с использованием</v>
          </cell>
        </row>
        <row r="650">
          <cell r="B650" t="str">
            <v>Демонтаж разъединителя 35 кВ, в лом с разборкой</v>
          </cell>
        </row>
        <row r="651">
          <cell r="B651" t="str">
            <v>Демонтаж разъединителя 35 кВ, в лом без разборки</v>
          </cell>
        </row>
        <row r="652">
          <cell r="B652" t="str">
            <v>Демонтаж разъединителя 110 кВ, с консервацией</v>
          </cell>
        </row>
        <row r="653">
          <cell r="B653" t="str">
            <v>Демонтаж разъединителя 110 кВ, с использованием</v>
          </cell>
        </row>
        <row r="654">
          <cell r="B654" t="str">
            <v>Демонтаж разъединителя 110 кВ, в лом с разборкой</v>
          </cell>
        </row>
        <row r="655">
          <cell r="B655" t="str">
            <v>Демонтаж разъединителя 110 кВ, в лом без разборки</v>
          </cell>
        </row>
        <row r="656">
          <cell r="B656" t="str">
            <v>Демонтаж разъединителя 220 кВ, с консервацией</v>
          </cell>
        </row>
        <row r="657">
          <cell r="B657" t="str">
            <v>Демонтаж разъединителя 220 кВ, с использованием</v>
          </cell>
        </row>
        <row r="658">
          <cell r="B658" t="str">
            <v>Демонтаж разъединителя 220 кВ, в лом с разборкой</v>
          </cell>
        </row>
        <row r="659">
          <cell r="B659" t="str">
            <v>Демонтаж разъединителя 220 кВ, в лом без разборки</v>
          </cell>
        </row>
        <row r="660">
          <cell r="B660" t="str">
            <v>Демонтаж стальных опор под оборудование, с консервацией</v>
          </cell>
        </row>
        <row r="661">
          <cell r="B661" t="str">
            <v>Демонтаж стальных опор под оборудование, с использованием</v>
          </cell>
        </row>
        <row r="662">
          <cell r="B662" t="str">
            <v>Демонтаж стальных опор под оборудование, в лом с разборкой</v>
          </cell>
        </row>
        <row r="663">
          <cell r="B663" t="str">
            <v>Демонтаж стальных опор под оборудование, в лом без разборки</v>
          </cell>
        </row>
        <row r="666">
          <cell r="B666" t="str">
            <v>Мачтовые подстанции мощностью 25-250 кВА</v>
          </cell>
        </row>
        <row r="667">
          <cell r="B667" t="str">
            <v>КТП с тр-ром мощностью 25-630 кВА</v>
          </cell>
        </row>
        <row r="668">
          <cell r="B668" t="str">
            <v>КТП с двумя тр-рами мощностью 160-630 кВА</v>
          </cell>
        </row>
        <row r="669">
          <cell r="B669" t="str">
            <v>БКТП закрытого типа с двумя тр-рами мощностью 160-630 кВА</v>
          </cell>
        </row>
        <row r="670">
          <cell r="B670" t="str">
            <v>Распределительные пункты наружной установки</v>
          </cell>
        </row>
        <row r="671">
          <cell r="B671" t="str">
            <v>Распределительные пункты закрытого типа</v>
          </cell>
        </row>
        <row r="672">
          <cell r="B672" t="str">
            <v>Секционирующие пункты</v>
          </cell>
        </row>
        <row r="675">
          <cell r="B675" t="str">
            <v>ПС 35/6-10 кВ схема 35-4 блок линия-трансформатор</v>
          </cell>
        </row>
        <row r="676">
          <cell r="B676" t="str">
            <v>ПС 35/6-10 кВ схема 35-5 мостик с тремя выключателями</v>
          </cell>
        </row>
        <row r="677">
          <cell r="B677" t="str">
            <v>ПС 35/6-10 кВ сборные шины с 8 ячейками ВН</v>
          </cell>
        </row>
        <row r="678">
          <cell r="B678" t="str">
            <v>ПС 110/6-10 кВ схема 110-4 блок линия трансформатор</v>
          </cell>
        </row>
        <row r="679">
          <cell r="B679" t="str">
            <v>ПС 110/6-10 кВ схема 110-5 мостик с тремя выключателями</v>
          </cell>
        </row>
        <row r="680">
          <cell r="B680" t="str">
            <v>ПС 110/6-10 кВ сборные шины с 8 ячейками ВН</v>
          </cell>
        </row>
        <row r="681">
          <cell r="B681" t="str">
            <v>ПС 110/35/6-10 кВ схема 110-4 с 5 ячейками 35 кВ</v>
          </cell>
        </row>
        <row r="682">
          <cell r="B682" t="str">
            <v>ПС 110/35/6-10 кВ схема 110-5 мостик с 9 ячейками 35 кВ</v>
          </cell>
        </row>
        <row r="683">
          <cell r="B683" t="str">
            <v>ПС 110/35/6-10 кВ сборные шины с 9 ячейками 110 кВ и 9 ячейками 35 кВ</v>
          </cell>
        </row>
        <row r="684">
          <cell r="B684" t="str">
            <v>ПС 220/6-10 кВ схема 220-4 блок линия-трансформатор</v>
          </cell>
        </row>
        <row r="685">
          <cell r="B685" t="str">
            <v>ПС 220/6-10 кВ схема 220-5 мостик</v>
          </cell>
        </row>
        <row r="686">
          <cell r="B686" t="str">
            <v>ПС 220/6-10 кВ схема 220-7 четырехугольник</v>
          </cell>
        </row>
        <row r="687">
          <cell r="B687" t="str">
            <v>ПС 220/6-10 кВ сборные шины с 9 ячейками 220 кВ</v>
          </cell>
        </row>
        <row r="688">
          <cell r="B688" t="str">
            <v>ПС 220/35/6-10 кВ схема 220-4 блок с 10 ячейками 35 кВ</v>
          </cell>
        </row>
        <row r="689">
          <cell r="B689" t="str">
            <v>ПС 220/110/6-10 кВ схема 220-4 блок с 6 ячейками 110 кВ</v>
          </cell>
        </row>
        <row r="690">
          <cell r="B690" t="str">
            <v>ПС 220/110/6-10 кВ схема 220-5 мостик с 12 ячейками 110 кВ</v>
          </cell>
        </row>
        <row r="691">
          <cell r="B691" t="str">
            <v>ПС 220/110/6-10 кВ сборные шины с 9 ячейками 220 кВ и 8 ячейками 110 кВ</v>
          </cell>
        </row>
        <row r="692">
          <cell r="B692" t="str">
            <v>ПС 220/110/35/10 кВ сборные шины с 9х220 кв, 9Х110 кВ, 10х35 кВ, 4 тр-ра</v>
          </cell>
        </row>
        <row r="694">
          <cell r="B694" t="str">
            <v>Здания КРУЭ, ЗРУ до 20 кВ (укомплектованные оборудованием СЖО)</v>
          </cell>
        </row>
        <row r="695">
          <cell r="B695" t="str">
            <v>Здания КРУЭ, ЗРУ 35 кВ (укомплектованные оборудованием СЖО)</v>
          </cell>
        </row>
        <row r="696">
          <cell r="B696" t="str">
            <v>Здания КРУЭ, ЗРУ 110 кВ (укомплектованные оборудованием СЖО)</v>
          </cell>
        </row>
        <row r="697">
          <cell r="B697" t="str">
            <v>Здания КРУЭ, ЗРУ 220 кВ (укомплектованные оборудованием СЖО)</v>
          </cell>
        </row>
        <row r="700">
          <cell r="B700" t="str">
            <v>Закрытая</v>
          </cell>
        </row>
        <row r="701">
          <cell r="B701" t="str">
            <v>Открытая</v>
          </cell>
        </row>
        <row r="715">
          <cell r="B715" t="str">
            <v>Постоянный отвод земель под КЛ 0,4 кВ и ниже</v>
          </cell>
        </row>
        <row r="716">
          <cell r="B716" t="str">
            <v xml:space="preserve">Постоянный отвод земель под КЛ выше 0,4 кВ и до 10 кВ </v>
          </cell>
        </row>
        <row r="717">
          <cell r="B717" t="str">
            <v>Постоянный отвод земель под КЛ 35 кВ</v>
          </cell>
        </row>
        <row r="718">
          <cell r="B718" t="str">
            <v>Постоянный отвод земель под КЛ 110 кВ и выше</v>
          </cell>
        </row>
      </sheetData>
      <sheetData sheetId="10">
        <row r="5">
          <cell r="HN5" t="str">
            <v>I</v>
          </cell>
          <cell r="HO5" t="str">
            <v>II</v>
          </cell>
          <cell r="HP5" t="str">
            <v>III</v>
          </cell>
          <cell r="HQ5" t="str">
            <v>IV</v>
          </cell>
          <cell r="HR5" t="str">
            <v>V</v>
          </cell>
          <cell r="HS5" t="str">
            <v>VI</v>
          </cell>
          <cell r="HT5" t="str">
            <v>VII</v>
          </cell>
          <cell r="HU5" t="str">
            <v>VIII</v>
          </cell>
          <cell r="HV5" t="str">
            <v>IX</v>
          </cell>
          <cell r="HW5" t="str">
            <v>X</v>
          </cell>
          <cell r="HX5" t="str">
            <v>XI</v>
          </cell>
          <cell r="HY5" t="str">
            <v>XII</v>
          </cell>
          <cell r="HZ5" t="str">
            <v>XIII</v>
          </cell>
          <cell r="IA5" t="str">
            <v>XIV</v>
          </cell>
          <cell r="IB5" t="str">
            <v>XV</v>
          </cell>
          <cell r="IC5" t="str">
            <v>XVI</v>
          </cell>
          <cell r="ID5" t="str">
            <v>XVII</v>
          </cell>
          <cell r="IE5" t="str">
            <v>XVIII</v>
          </cell>
          <cell r="IF5" t="str">
            <v>XIX</v>
          </cell>
          <cell r="IG5" t="str">
            <v>XX</v>
          </cell>
          <cell r="IH5" t="str">
            <v>XXI</v>
          </cell>
          <cell r="II5" t="str">
            <v>XXII</v>
          </cell>
          <cell r="IJ5" t="str">
            <v>XXIII</v>
          </cell>
          <cell r="IK5" t="str">
            <v>XXIV</v>
          </cell>
          <cell r="IL5" t="str">
            <v>XXV</v>
          </cell>
          <cell r="IM5" t="str">
            <v>XXVI</v>
          </cell>
          <cell r="IN5" t="str">
            <v>XXVII</v>
          </cell>
          <cell r="IO5" t="str">
            <v>XXVIII</v>
          </cell>
          <cell r="IP5" t="str">
            <v>XXIX</v>
          </cell>
          <cell r="IQ5" t="str">
            <v>XXX</v>
          </cell>
        </row>
        <row r="6">
          <cell r="B6" t="str">
            <v>Белгородская область</v>
          </cell>
        </row>
        <row r="7">
          <cell r="B7" t="str">
            <v>Брянская область</v>
          </cell>
        </row>
        <row r="8">
          <cell r="B8" t="str">
            <v>Владимирская область</v>
          </cell>
        </row>
        <row r="9">
          <cell r="B9" t="str">
            <v>Воронежская область</v>
          </cell>
        </row>
        <row r="10">
          <cell r="B10" t="str">
            <v>Ивановская область</v>
          </cell>
        </row>
        <row r="11">
          <cell r="B11" t="str">
            <v>Калужская область</v>
          </cell>
        </row>
        <row r="12">
          <cell r="B12" t="str">
            <v>Костромская область</v>
          </cell>
        </row>
        <row r="13">
          <cell r="B13" t="str">
            <v>Курская область</v>
          </cell>
        </row>
        <row r="14">
          <cell r="B14" t="str">
            <v>Липецкая область</v>
          </cell>
        </row>
        <row r="15">
          <cell r="B15" t="str">
            <v>Московская область</v>
          </cell>
        </row>
        <row r="16">
          <cell r="B16" t="str">
            <v>Орловская область</v>
          </cell>
        </row>
        <row r="17">
          <cell r="B17" t="str">
            <v>Рязанская область</v>
          </cell>
        </row>
        <row r="18">
          <cell r="B18" t="str">
            <v>Смоленская область</v>
          </cell>
        </row>
        <row r="19">
          <cell r="B19" t="str">
            <v>Тамбовская область</v>
          </cell>
        </row>
        <row r="20">
          <cell r="B20" t="str">
            <v>Тверская область</v>
          </cell>
        </row>
        <row r="21">
          <cell r="B21" t="str">
            <v>Тульская область</v>
          </cell>
        </row>
        <row r="22">
          <cell r="B22" t="str">
            <v>Ярославская область</v>
          </cell>
        </row>
        <row r="23">
          <cell r="B23" t="str">
            <v>г. Москва</v>
          </cell>
        </row>
        <row r="24">
          <cell r="B24" t="str">
            <v>Республика Карелия</v>
          </cell>
        </row>
        <row r="25">
          <cell r="B25" t="str">
            <v>Республика Коми</v>
          </cell>
        </row>
        <row r="26">
          <cell r="B26" t="str">
            <v>Архангельская область</v>
          </cell>
        </row>
        <row r="27">
          <cell r="B27" t="str">
            <v>Ненецкий национальный округ</v>
          </cell>
        </row>
        <row r="28">
          <cell r="B28" t="str">
            <v>Вологодская область</v>
          </cell>
        </row>
        <row r="29">
          <cell r="B29" t="str">
            <v>Калининградская область</v>
          </cell>
        </row>
        <row r="30">
          <cell r="B30" t="str">
            <v>Ленинградская область</v>
          </cell>
        </row>
        <row r="31">
          <cell r="B31" t="str">
            <v>Мурманская область</v>
          </cell>
        </row>
        <row r="32">
          <cell r="B32" t="str">
            <v>Новгородская область</v>
          </cell>
        </row>
        <row r="33">
          <cell r="B33" t="str">
            <v>Псковская область</v>
          </cell>
        </row>
        <row r="34">
          <cell r="B34" t="str">
            <v>г. Санкт-Петербург</v>
          </cell>
        </row>
        <row r="35">
          <cell r="B35" t="str">
            <v>Республика Адыгея</v>
          </cell>
        </row>
        <row r="36">
          <cell r="B36" t="str">
            <v>Астраханская область</v>
          </cell>
        </row>
        <row r="37">
          <cell r="B37" t="str">
            <v>Волгоградская область</v>
          </cell>
        </row>
        <row r="38">
          <cell r="B38" t="str">
            <v>Республика Калмыкия</v>
          </cell>
        </row>
        <row r="39">
          <cell r="B39" t="str">
            <v>Краснодарский край</v>
          </cell>
        </row>
        <row r="40">
          <cell r="B40" t="str">
            <v>Ростовская область</v>
          </cell>
        </row>
        <row r="41">
          <cell r="B41" t="str">
            <v>Республика Дагестан</v>
          </cell>
        </row>
        <row r="42">
          <cell r="B42" t="str">
            <v>Республика Ингушетия</v>
          </cell>
        </row>
        <row r="43">
          <cell r="B43" t="str">
            <v>Кабардино-Балкарская Республика</v>
          </cell>
        </row>
        <row r="44">
          <cell r="B44" t="str">
            <v>Карачаево-Черкесская Республика</v>
          </cell>
        </row>
        <row r="45">
          <cell r="B45" t="str">
            <v>Республика Северная Осетия-Алания</v>
          </cell>
        </row>
        <row r="46">
          <cell r="B46" t="str">
            <v>Чеченская Республика</v>
          </cell>
        </row>
        <row r="47">
          <cell r="B47" t="str">
            <v>Ставропольский край</v>
          </cell>
        </row>
        <row r="48">
          <cell r="B48" t="str">
            <v>Республика Башкортостан</v>
          </cell>
        </row>
        <row r="49">
          <cell r="B49" t="str">
            <v>Республика Марий Эл</v>
          </cell>
        </row>
        <row r="50">
          <cell r="B50" t="str">
            <v>Республика Мордовия</v>
          </cell>
        </row>
        <row r="51">
          <cell r="B51" t="str">
            <v>Республика Татарстан</v>
          </cell>
        </row>
        <row r="52">
          <cell r="B52" t="str">
            <v>Удмуртская Республика</v>
          </cell>
        </row>
        <row r="53">
          <cell r="B53" t="str">
            <v>Чувашская Республика</v>
          </cell>
        </row>
        <row r="54">
          <cell r="B54" t="str">
            <v>Кировская область</v>
          </cell>
        </row>
        <row r="55">
          <cell r="B55" t="str">
            <v>Нижегородская область</v>
          </cell>
        </row>
        <row r="56">
          <cell r="B56" t="str">
            <v>Оренбургская область</v>
          </cell>
        </row>
        <row r="57">
          <cell r="B57" t="str">
            <v>Пензенская область</v>
          </cell>
        </row>
        <row r="58">
          <cell r="B58" t="str">
            <v>Пермский край</v>
          </cell>
        </row>
        <row r="59">
          <cell r="B59" t="str">
            <v>Самарская область</v>
          </cell>
        </row>
        <row r="60">
          <cell r="B60" t="str">
            <v>Саратовская область</v>
          </cell>
        </row>
        <row r="61">
          <cell r="B61" t="str">
            <v>Ульяновская область</v>
          </cell>
        </row>
        <row r="62">
          <cell r="B62" t="str">
            <v>Курганская область</v>
          </cell>
        </row>
        <row r="63">
          <cell r="B63" t="str">
            <v>Свердловская область</v>
          </cell>
        </row>
        <row r="64">
          <cell r="B64" t="str">
            <v>Тюменская область</v>
          </cell>
        </row>
        <row r="65">
          <cell r="B65" t="str">
            <v>Челябинская область</v>
          </cell>
        </row>
        <row r="66">
          <cell r="B66" t="str">
            <v>Ханты-Мансийский а.о.(Югра)</v>
          </cell>
        </row>
        <row r="67">
          <cell r="B67" t="str">
            <v>Ямало-Ненецкий а. о.</v>
          </cell>
        </row>
        <row r="68">
          <cell r="B68" t="str">
            <v>Республика Алтай</v>
          </cell>
        </row>
        <row r="69">
          <cell r="B69" t="str">
            <v>Республика Бурятия</v>
          </cell>
        </row>
        <row r="70">
          <cell r="B70" t="str">
            <v>Республика Тыва</v>
          </cell>
        </row>
        <row r="71">
          <cell r="B71" t="str">
            <v>Республика Хакасия</v>
          </cell>
        </row>
        <row r="72">
          <cell r="B72" t="str">
            <v>Алтайский край</v>
          </cell>
        </row>
        <row r="73">
          <cell r="B73" t="str">
            <v>Красноярский край</v>
          </cell>
        </row>
        <row r="74">
          <cell r="B74" t="str">
            <v>Иркутская область</v>
          </cell>
        </row>
        <row r="75">
          <cell r="B75" t="str">
            <v>Кемеровская область</v>
          </cell>
        </row>
        <row r="76">
          <cell r="B76" t="str">
            <v>Новосибирская область</v>
          </cell>
        </row>
        <row r="77">
          <cell r="B77" t="str">
            <v>Омская область</v>
          </cell>
        </row>
        <row r="78">
          <cell r="B78" t="str">
            <v>Томская область</v>
          </cell>
        </row>
        <row r="79">
          <cell r="B79" t="str">
            <v>Забайкальский край</v>
          </cell>
        </row>
        <row r="80">
          <cell r="B80" t="str">
            <v>Республика Саха (Якутия)</v>
          </cell>
        </row>
        <row r="81">
          <cell r="B81" t="str">
            <v>Приморский край</v>
          </cell>
        </row>
        <row r="82">
          <cell r="B82" t="str">
            <v>Хабаровский край</v>
          </cell>
        </row>
        <row r="83">
          <cell r="B83" t="str">
            <v>Амурская область</v>
          </cell>
        </row>
        <row r="84">
          <cell r="B84" t="str">
            <v>Камчатский край</v>
          </cell>
        </row>
        <row r="85">
          <cell r="B85" t="str">
            <v>Магаданская область</v>
          </cell>
        </row>
        <row r="86">
          <cell r="B86" t="str">
            <v>Сахалинская область</v>
          </cell>
        </row>
        <row r="87">
          <cell r="B87" t="str">
            <v>Еврейская а.о.</v>
          </cell>
        </row>
        <row r="88">
          <cell r="B88" t="str">
            <v>Чукотский а. о.</v>
          </cell>
        </row>
        <row r="89">
          <cell r="B89" t="str">
            <v>Республика Крым</v>
          </cell>
        </row>
        <row r="90">
          <cell r="B90" t="str">
            <v>Севастополь</v>
          </cell>
        </row>
        <row r="99">
          <cell r="B99" t="str">
            <v>I кв. 2000 г.</v>
          </cell>
          <cell r="C99" t="str">
            <v>базисные цены</v>
          </cell>
          <cell r="E99">
            <v>1</v>
          </cell>
          <cell r="F99">
            <v>1</v>
          </cell>
          <cell r="G99">
            <v>1.0760000000000001</v>
          </cell>
          <cell r="I99">
            <v>1</v>
          </cell>
          <cell r="J99">
            <v>1</v>
          </cell>
          <cell r="K99">
            <v>1.052</v>
          </cell>
          <cell r="M99">
            <v>1</v>
          </cell>
          <cell r="N99">
            <v>0.84</v>
          </cell>
          <cell r="O99">
            <v>0.79</v>
          </cell>
        </row>
        <row r="100">
          <cell r="B100" t="str">
            <v>II кв. 2000 г.</v>
          </cell>
          <cell r="C100" t="str">
            <v>инерполяция</v>
          </cell>
          <cell r="E100">
            <v>1.0549999999999999</v>
          </cell>
          <cell r="F100">
            <v>1.0549999999999999</v>
          </cell>
          <cell r="G100">
            <v>1.121</v>
          </cell>
          <cell r="I100">
            <v>1.1200000000000001</v>
          </cell>
          <cell r="J100">
            <v>1.1200000000000001</v>
          </cell>
          <cell r="K100">
            <v>1.121</v>
          </cell>
          <cell r="M100">
            <v>1</v>
          </cell>
          <cell r="N100">
            <v>0.88</v>
          </cell>
          <cell r="O100">
            <v>0.84299999999999997</v>
          </cell>
        </row>
        <row r="101">
          <cell r="B101" t="str">
            <v>III кв. 2000 г.</v>
          </cell>
          <cell r="C101" t="str">
            <v>инерполяция</v>
          </cell>
          <cell r="E101">
            <v>1.111</v>
          </cell>
          <cell r="F101">
            <v>1.111</v>
          </cell>
          <cell r="G101">
            <v>1.165</v>
          </cell>
          <cell r="I101">
            <v>1.2400000000000002</v>
          </cell>
          <cell r="J101">
            <v>1.2400000000000002</v>
          </cell>
          <cell r="K101">
            <v>1.2190000000000001</v>
          </cell>
          <cell r="M101">
            <v>1</v>
          </cell>
          <cell r="N101">
            <v>0.92</v>
          </cell>
          <cell r="O101">
            <v>0.89600000000000002</v>
          </cell>
        </row>
        <row r="102">
          <cell r="B102" t="str">
            <v>IV кв. 2000 г.</v>
          </cell>
          <cell r="C102" t="str">
            <v>инерполяция</v>
          </cell>
          <cell r="E102">
            <v>1.1659999999999999</v>
          </cell>
          <cell r="F102">
            <v>1.1659999999999999</v>
          </cell>
          <cell r="G102">
            <v>1.1970000000000001</v>
          </cell>
          <cell r="I102">
            <v>1.3600000000000003</v>
          </cell>
          <cell r="J102">
            <v>1.3600000000000003</v>
          </cell>
          <cell r="K102">
            <v>1.353</v>
          </cell>
          <cell r="M102">
            <v>1</v>
          </cell>
          <cell r="N102">
            <v>0.96000000000000008</v>
          </cell>
          <cell r="O102">
            <v>0.94899999999999995</v>
          </cell>
        </row>
        <row r="103">
          <cell r="B103" t="str">
            <v>I кв. 2001 г.</v>
          </cell>
          <cell r="C103" t="str">
            <v>инерполяция</v>
          </cell>
          <cell r="E103">
            <v>1.222</v>
          </cell>
          <cell r="F103">
            <v>1.222</v>
          </cell>
          <cell r="G103">
            <v>1.252</v>
          </cell>
          <cell r="I103">
            <v>1.4800000000000004</v>
          </cell>
          <cell r="J103">
            <v>1.4800000000000004</v>
          </cell>
          <cell r="K103">
            <v>1.4630000000000001</v>
          </cell>
          <cell r="M103">
            <v>1</v>
          </cell>
          <cell r="N103">
            <v>1</v>
          </cell>
          <cell r="O103">
            <v>1</v>
          </cell>
        </row>
        <row r="104">
          <cell r="B104" t="str">
            <v>II кв. 2001 г.</v>
          </cell>
          <cell r="C104" t="str">
            <v>инерполяция</v>
          </cell>
          <cell r="E104">
            <v>1.2769999999999999</v>
          </cell>
          <cell r="F104">
            <v>1.2769999999999999</v>
          </cell>
          <cell r="G104">
            <v>1.2929999999999999</v>
          </cell>
          <cell r="I104">
            <v>1.6000000000000005</v>
          </cell>
          <cell r="J104">
            <v>1.6000000000000005</v>
          </cell>
          <cell r="K104">
            <v>1.504</v>
          </cell>
          <cell r="M104">
            <v>1</v>
          </cell>
          <cell r="N104">
            <v>1.046</v>
          </cell>
          <cell r="O104">
            <v>1.0469999999999999</v>
          </cell>
        </row>
        <row r="105">
          <cell r="B105" t="str">
            <v>III кв. 2001 г.</v>
          </cell>
          <cell r="C105" t="str">
            <v>инерполяция</v>
          </cell>
          <cell r="E105">
            <v>1.333</v>
          </cell>
          <cell r="F105">
            <v>1.333</v>
          </cell>
          <cell r="G105">
            <v>1.325</v>
          </cell>
          <cell r="I105">
            <v>1.7200000000000006</v>
          </cell>
          <cell r="J105">
            <v>1.7200000000000006</v>
          </cell>
          <cell r="K105">
            <v>1.5389999999999999</v>
          </cell>
          <cell r="M105">
            <v>1</v>
          </cell>
          <cell r="N105">
            <v>1.0920000000000001</v>
          </cell>
          <cell r="O105">
            <v>1.0940000000000001</v>
          </cell>
        </row>
        <row r="106">
          <cell r="B106" t="str">
            <v>IV кв. 2001 г.</v>
          </cell>
          <cell r="C106" t="str">
            <v>инерполяция</v>
          </cell>
          <cell r="E106">
            <v>1.3879999999999999</v>
          </cell>
          <cell r="F106">
            <v>1.3879999999999999</v>
          </cell>
          <cell r="G106">
            <v>1.3560000000000001</v>
          </cell>
          <cell r="I106">
            <v>1.8400000000000007</v>
          </cell>
          <cell r="J106">
            <v>1.8400000000000007</v>
          </cell>
          <cell r="K106">
            <v>1.603</v>
          </cell>
          <cell r="M106">
            <v>1</v>
          </cell>
          <cell r="N106">
            <v>1.1380000000000001</v>
          </cell>
          <cell r="O106">
            <v>1.141</v>
          </cell>
        </row>
        <row r="107">
          <cell r="B107" t="str">
            <v>I кв. 2002 г.</v>
          </cell>
          <cell r="C107" t="str">
            <v>инерполяция</v>
          </cell>
          <cell r="E107">
            <v>1.444</v>
          </cell>
          <cell r="F107">
            <v>1.444</v>
          </cell>
          <cell r="G107">
            <v>1.407</v>
          </cell>
          <cell r="I107">
            <v>1.9600000000000009</v>
          </cell>
          <cell r="J107">
            <v>1.9600000000000009</v>
          </cell>
          <cell r="K107">
            <v>1.6759999999999999</v>
          </cell>
          <cell r="M107">
            <v>1.1859999999999999</v>
          </cell>
          <cell r="N107">
            <v>1.1840000000000002</v>
          </cell>
          <cell r="O107">
            <v>1.1879999999999999</v>
          </cell>
        </row>
        <row r="108">
          <cell r="B108" t="str">
            <v>II кв. 2002 г.</v>
          </cell>
          <cell r="C108" t="str">
            <v>инерполяция</v>
          </cell>
          <cell r="E108">
            <v>1.4990000000000001</v>
          </cell>
          <cell r="F108">
            <v>1.4990000000000001</v>
          </cell>
          <cell r="G108">
            <v>1.431</v>
          </cell>
          <cell r="I108">
            <v>2.080000000000001</v>
          </cell>
          <cell r="J108">
            <v>2.080000000000001</v>
          </cell>
          <cell r="K108">
            <v>1.7430000000000001</v>
          </cell>
          <cell r="M108">
            <v>1.1859999999999999</v>
          </cell>
          <cell r="N108">
            <v>1.2300000000000002</v>
          </cell>
          <cell r="O108">
            <v>1.2350000000000001</v>
          </cell>
        </row>
        <row r="109">
          <cell r="B109" t="str">
            <v>III кв. 2002 г.</v>
          </cell>
          <cell r="C109" t="str">
            <v>инерполяция</v>
          </cell>
          <cell r="E109">
            <v>1.5549999999999999</v>
          </cell>
          <cell r="F109">
            <v>1.5549999999999999</v>
          </cell>
          <cell r="G109">
            <v>1.45</v>
          </cell>
          <cell r="I109">
            <v>2.2000000000000011</v>
          </cell>
          <cell r="J109">
            <v>2.2000000000000011</v>
          </cell>
          <cell r="K109">
            <v>1.8</v>
          </cell>
          <cell r="M109">
            <v>1.1859999999999999</v>
          </cell>
          <cell r="N109">
            <v>1.2760000000000002</v>
          </cell>
          <cell r="O109">
            <v>1.282</v>
          </cell>
        </row>
        <row r="110">
          <cell r="B110" t="str">
            <v>IV кв. 2002 г.</v>
          </cell>
          <cell r="C110" t="str">
            <v>инерполяция</v>
          </cell>
          <cell r="E110">
            <v>1.611</v>
          </cell>
          <cell r="F110">
            <v>1.611</v>
          </cell>
          <cell r="G110">
            <v>1.4730000000000001</v>
          </cell>
          <cell r="I110">
            <v>2.3200000000000012</v>
          </cell>
          <cell r="J110">
            <v>2.3200000000000012</v>
          </cell>
          <cell r="K110">
            <v>1.847</v>
          </cell>
          <cell r="M110">
            <v>1.1859999999999999</v>
          </cell>
          <cell r="N110">
            <v>1.3220000000000003</v>
          </cell>
          <cell r="O110">
            <v>1.329</v>
          </cell>
        </row>
        <row r="111">
          <cell r="B111" t="str">
            <v>I кв. 2003 г.</v>
          </cell>
          <cell r="C111" t="str">
            <v>инерполяция</v>
          </cell>
          <cell r="E111">
            <v>1.6659999999999999</v>
          </cell>
          <cell r="F111">
            <v>1.6659999999999999</v>
          </cell>
          <cell r="G111">
            <v>1.508</v>
          </cell>
          <cell r="I111">
            <v>2.4400000000000013</v>
          </cell>
          <cell r="J111">
            <v>2.4400000000000013</v>
          </cell>
          <cell r="K111">
            <v>1.8879999999999999</v>
          </cell>
          <cell r="M111">
            <v>1.365086</v>
          </cell>
          <cell r="N111">
            <v>1.3680000000000003</v>
          </cell>
          <cell r="O111">
            <v>1.3759999999999999</v>
          </cell>
        </row>
        <row r="112">
          <cell r="B112" t="str">
            <v>II кв. 2003 г.</v>
          </cell>
          <cell r="C112" t="str">
            <v>инерполяция</v>
          </cell>
          <cell r="E112">
            <v>1.7210000000000001</v>
          </cell>
          <cell r="F112">
            <v>1.7210000000000001</v>
          </cell>
          <cell r="G112">
            <v>1.5349999999999999</v>
          </cell>
          <cell r="I112">
            <v>2.5600000000000014</v>
          </cell>
          <cell r="J112">
            <v>2.5600000000000014</v>
          </cell>
          <cell r="K112">
            <v>1.968</v>
          </cell>
          <cell r="M112">
            <v>1.365086</v>
          </cell>
          <cell r="N112">
            <v>1.4140000000000004</v>
          </cell>
          <cell r="O112">
            <v>1.423</v>
          </cell>
        </row>
        <row r="113">
          <cell r="B113" t="str">
            <v>III кв. 2003 г.</v>
          </cell>
          <cell r="C113" t="str">
            <v>инерполяция</v>
          </cell>
          <cell r="E113">
            <v>1.7769999999999999</v>
          </cell>
          <cell r="F113">
            <v>1.7769999999999999</v>
          </cell>
          <cell r="G113">
            <v>1.56</v>
          </cell>
          <cell r="I113">
            <v>2.6800000000000015</v>
          </cell>
          <cell r="J113">
            <v>2.6800000000000015</v>
          </cell>
          <cell r="K113">
            <v>2.0419999999999998</v>
          </cell>
          <cell r="M113">
            <v>1.365086</v>
          </cell>
          <cell r="N113">
            <v>1.46</v>
          </cell>
          <cell r="O113">
            <v>1.47</v>
          </cell>
        </row>
        <row r="114">
          <cell r="B114" t="str">
            <v>IV кв. 2003 г.</v>
          </cell>
          <cell r="C114" t="str">
            <v>инерполяция</v>
          </cell>
          <cell r="E114">
            <v>1.833</v>
          </cell>
          <cell r="F114">
            <v>1.833</v>
          </cell>
          <cell r="G114">
            <v>1.5880000000000001</v>
          </cell>
          <cell r="I114">
            <v>2.8000000000000016</v>
          </cell>
          <cell r="J114">
            <v>2.8000000000000016</v>
          </cell>
          <cell r="K114">
            <v>2.0910000000000002</v>
          </cell>
          <cell r="M114">
            <v>1.365086</v>
          </cell>
          <cell r="N114">
            <v>1.5</v>
          </cell>
          <cell r="O114">
            <v>1.5169999999999999</v>
          </cell>
        </row>
        <row r="115">
          <cell r="B115" t="str">
            <v>I кв. 2004 г.</v>
          </cell>
          <cell r="C115" t="str">
            <v>Госстрой 03.03.2004  № НК-1448/10</v>
          </cell>
          <cell r="E115">
            <v>1.8879999999999999</v>
          </cell>
          <cell r="F115">
            <v>1.8879999999999999</v>
          </cell>
          <cell r="G115">
            <v>1.619</v>
          </cell>
          <cell r="I115">
            <v>2.9200000000000017</v>
          </cell>
          <cell r="J115">
            <v>2.9200000000000017</v>
          </cell>
          <cell r="K115">
            <v>2.177</v>
          </cell>
          <cell r="M115">
            <v>1.5288963200000001</v>
          </cell>
          <cell r="N115">
            <v>1.54</v>
          </cell>
          <cell r="O115">
            <v>1.56</v>
          </cell>
        </row>
        <row r="116">
          <cell r="B116" t="str">
            <v>II кв. 2004 г.</v>
          </cell>
          <cell r="C116" t="str">
            <v>Госстрой 03.03.2004  № НК-1448/10</v>
          </cell>
          <cell r="E116">
            <v>1.944</v>
          </cell>
          <cell r="F116">
            <v>1.944</v>
          </cell>
          <cell r="G116">
            <v>1.6719999999999999</v>
          </cell>
          <cell r="I116">
            <v>3.0400000000000018</v>
          </cell>
          <cell r="J116">
            <v>3.0400000000000018</v>
          </cell>
          <cell r="K116">
            <v>2.2389999999999999</v>
          </cell>
          <cell r="M116">
            <v>1.5288963200000001</v>
          </cell>
          <cell r="N116">
            <v>1.6</v>
          </cell>
          <cell r="O116">
            <v>1.62</v>
          </cell>
        </row>
        <row r="117">
          <cell r="B117" t="str">
            <v>III кв. 2004 г.</v>
          </cell>
          <cell r="C117" t="str">
            <v>Госстрой 20.04.2004 г. N СК-2419/10</v>
          </cell>
          <cell r="E117">
            <v>1.9990000000000001</v>
          </cell>
          <cell r="F117">
            <v>1.9990000000000001</v>
          </cell>
          <cell r="G117">
            <v>1.7070000000000001</v>
          </cell>
          <cell r="I117">
            <v>3.1600000000000019</v>
          </cell>
          <cell r="J117">
            <v>3.1600000000000019</v>
          </cell>
          <cell r="K117">
            <v>2.3199999999999998</v>
          </cell>
          <cell r="M117">
            <v>1.5288963200000001</v>
          </cell>
          <cell r="N117">
            <v>1.64</v>
          </cell>
          <cell r="O117">
            <v>1.67</v>
          </cell>
        </row>
        <row r="118">
          <cell r="B118" t="str">
            <v>IV кв. 2004 г.</v>
          </cell>
          <cell r="C118" t="str">
            <v>Госстрой 20.04.2004 г. N СК-2419/10</v>
          </cell>
          <cell r="E118">
            <v>2.0550000000000002</v>
          </cell>
          <cell r="F118">
            <v>2.0550000000000002</v>
          </cell>
          <cell r="G118">
            <v>1.7390000000000001</v>
          </cell>
          <cell r="I118">
            <v>3.280000000000002</v>
          </cell>
          <cell r="J118">
            <v>3.280000000000002</v>
          </cell>
          <cell r="K118">
            <v>2.419</v>
          </cell>
          <cell r="M118">
            <v>1.5288963200000001</v>
          </cell>
          <cell r="N118">
            <v>1.68</v>
          </cell>
          <cell r="O118">
            <v>1.71</v>
          </cell>
        </row>
        <row r="119">
          <cell r="B119" t="str">
            <v>I кв. 2005 г.</v>
          </cell>
          <cell r="C119" t="str">
            <v xml:space="preserve">Минрегион 25.02.2005       № 645-ВГ/70  </v>
          </cell>
          <cell r="E119">
            <v>2.11</v>
          </cell>
          <cell r="F119">
            <v>2.11</v>
          </cell>
          <cell r="G119">
            <v>1.792</v>
          </cell>
          <cell r="I119">
            <v>3.4000000000000021</v>
          </cell>
          <cell r="J119">
            <v>3.4000000000000021</v>
          </cell>
          <cell r="K119">
            <v>2.48</v>
          </cell>
          <cell r="M119">
            <v>1.70777718944</v>
          </cell>
          <cell r="N119">
            <v>1.73</v>
          </cell>
          <cell r="O119">
            <v>1.76</v>
          </cell>
        </row>
        <row r="120">
          <cell r="B120" t="str">
            <v>II кв. 2005 г.</v>
          </cell>
          <cell r="C120" t="str">
            <v>Минрегион 27.05.2005 г. N 2585-МП/70</v>
          </cell>
          <cell r="E120">
            <v>2.1659999999999999</v>
          </cell>
          <cell r="F120">
            <v>2.1659999999999999</v>
          </cell>
          <cell r="G120">
            <v>1.8280000000000001</v>
          </cell>
          <cell r="I120">
            <v>3.5200000000000022</v>
          </cell>
          <cell r="J120">
            <v>3.5200000000000022</v>
          </cell>
          <cell r="K120">
            <v>2.5430000000000001</v>
          </cell>
          <cell r="M120">
            <v>1.70777718944</v>
          </cell>
          <cell r="N120">
            <v>1.81</v>
          </cell>
          <cell r="O120">
            <v>1.84</v>
          </cell>
        </row>
        <row r="121">
          <cell r="B121" t="str">
            <v>III кв. 2005 г.</v>
          </cell>
          <cell r="C121" t="str">
            <v xml:space="preserve">Минрегион 25.07.2005 № 4079-ВА/70 </v>
          </cell>
          <cell r="E121">
            <v>2.2210000000000001</v>
          </cell>
          <cell r="F121">
            <v>2.2210000000000001</v>
          </cell>
          <cell r="G121">
            <v>1.861</v>
          </cell>
          <cell r="I121">
            <v>3.6400000000000023</v>
          </cell>
          <cell r="J121">
            <v>3.6400000000000023</v>
          </cell>
          <cell r="K121">
            <v>2.6040000000000001</v>
          </cell>
          <cell r="M121">
            <v>1.70777718944</v>
          </cell>
          <cell r="N121">
            <v>1.87</v>
          </cell>
          <cell r="O121">
            <v>1.91</v>
          </cell>
        </row>
        <row r="122">
          <cell r="B122" t="str">
            <v>IV кв. 2005 г.</v>
          </cell>
          <cell r="C122" t="str">
            <v>Росстрой 10.11.2005   № СК-4713/02</v>
          </cell>
          <cell r="E122">
            <v>2.2770000000000001</v>
          </cell>
          <cell r="F122">
            <v>2.2770000000000001</v>
          </cell>
          <cell r="G122">
            <v>1.8819999999999999</v>
          </cell>
          <cell r="I122">
            <v>3.7600000000000025</v>
          </cell>
          <cell r="J122">
            <v>3.7600000000000025</v>
          </cell>
          <cell r="K122">
            <v>2.67</v>
          </cell>
          <cell r="M122">
            <v>1.70777718944</v>
          </cell>
          <cell r="N122">
            <v>1.93</v>
          </cell>
          <cell r="O122">
            <v>1.99</v>
          </cell>
        </row>
        <row r="123">
          <cell r="B123" t="str">
            <v>I кв. 2006 г.</v>
          </cell>
          <cell r="C123" t="str">
            <v>Росстрой 08.02.2006 г. N СК-426/02</v>
          </cell>
          <cell r="E123">
            <v>2.3319999999999999</v>
          </cell>
          <cell r="F123">
            <v>2.3319999999999999</v>
          </cell>
          <cell r="G123">
            <v>1.925</v>
          </cell>
          <cell r="I123">
            <v>3.8800000000000026</v>
          </cell>
          <cell r="J123">
            <v>3.8800000000000026</v>
          </cell>
          <cell r="K123">
            <v>2.726</v>
          </cell>
          <cell r="M123">
            <v>1.89392490308896</v>
          </cell>
          <cell r="N123">
            <v>1.99</v>
          </cell>
          <cell r="O123">
            <v>2.04</v>
          </cell>
        </row>
        <row r="124">
          <cell r="B124" t="str">
            <v>II кв. 2006 г.</v>
          </cell>
          <cell r="C124" t="str">
            <v>Росстрой 21.04.2006 г. N СК-1523/02</v>
          </cell>
          <cell r="E124">
            <v>2.3879999999999999</v>
          </cell>
          <cell r="F124">
            <v>2.3879999999999999</v>
          </cell>
          <cell r="G124">
            <v>1.9610000000000001</v>
          </cell>
          <cell r="I124">
            <v>4.0000000000000027</v>
          </cell>
          <cell r="J124">
            <v>4.0000000000000027</v>
          </cell>
          <cell r="K124">
            <v>2.7829999999999999</v>
          </cell>
          <cell r="M124">
            <v>1.89392490308896</v>
          </cell>
          <cell r="N124">
            <v>2.08</v>
          </cell>
          <cell r="O124">
            <v>2.14</v>
          </cell>
        </row>
        <row r="125">
          <cell r="B125" t="str">
            <v>III кв. 2006 г.</v>
          </cell>
          <cell r="C125" t="str">
            <v>Росстрой 10.07.2006г.   СК-2842/02</v>
          </cell>
          <cell r="E125">
            <v>2.4430000000000001</v>
          </cell>
          <cell r="F125">
            <v>2.4430000000000001</v>
          </cell>
          <cell r="G125">
            <v>1.99</v>
          </cell>
          <cell r="I125">
            <v>4.1200000000000028</v>
          </cell>
          <cell r="J125">
            <v>4.1200000000000028</v>
          </cell>
          <cell r="K125">
            <v>2.8929999999999998</v>
          </cell>
          <cell r="M125">
            <v>1.89392490308896</v>
          </cell>
          <cell r="N125">
            <v>2.13</v>
          </cell>
          <cell r="O125">
            <v>2.19</v>
          </cell>
        </row>
        <row r="126">
          <cell r="B126" t="str">
            <v>IV кв. 2006 г.</v>
          </cell>
          <cell r="C126" t="str">
            <v>Росстрой 12.10.2006   № СК-4312/02</v>
          </cell>
          <cell r="E126">
            <v>2.4990000000000001</v>
          </cell>
          <cell r="F126">
            <v>2.4990000000000001</v>
          </cell>
          <cell r="G126">
            <v>2.0249999999999999</v>
          </cell>
          <cell r="I126">
            <v>4.2400000000000029</v>
          </cell>
          <cell r="J126">
            <v>4.2400000000000029</v>
          </cell>
          <cell r="K126">
            <v>3.0459999999999998</v>
          </cell>
          <cell r="M126">
            <v>1.89392490308896</v>
          </cell>
          <cell r="N126">
            <v>2.16</v>
          </cell>
          <cell r="O126">
            <v>2.2400000000000002</v>
          </cell>
        </row>
        <row r="127">
          <cell r="B127" t="str">
            <v>I кв. 2007 г.</v>
          </cell>
          <cell r="C127" t="str">
            <v>Росстрой 23.01.2007 г. N СК-185/02</v>
          </cell>
          <cell r="E127">
            <v>2.5539999999999998</v>
          </cell>
          <cell r="F127">
            <v>2.5539999999999998</v>
          </cell>
          <cell r="G127">
            <v>2.085</v>
          </cell>
          <cell r="I127">
            <v>4.360000000000003</v>
          </cell>
          <cell r="J127">
            <v>4.360000000000003</v>
          </cell>
          <cell r="K127">
            <v>3.1680000000000001</v>
          </cell>
          <cell r="M127">
            <v>2.0643781443669664</v>
          </cell>
          <cell r="N127">
            <v>2.19</v>
          </cell>
          <cell r="O127">
            <v>2.2799999999999998</v>
          </cell>
        </row>
        <row r="128">
          <cell r="B128" t="str">
            <v>II кв. 2007 г.</v>
          </cell>
          <cell r="C128" t="str">
            <v>Росстрой 09.04.2007 г. N СК-1395/02</v>
          </cell>
          <cell r="E128">
            <v>2.61</v>
          </cell>
          <cell r="F128">
            <v>2.61</v>
          </cell>
          <cell r="G128">
            <v>2.14</v>
          </cell>
          <cell r="I128">
            <v>4.4800000000000031</v>
          </cell>
          <cell r="J128">
            <v>4.4800000000000031</v>
          </cell>
          <cell r="K128">
            <v>3.2829999999999999</v>
          </cell>
          <cell r="M128">
            <v>2.0643781443669664</v>
          </cell>
          <cell r="N128">
            <v>2.23</v>
          </cell>
          <cell r="O128">
            <v>2.3199999999999998</v>
          </cell>
        </row>
        <row r="129">
          <cell r="B129" t="str">
            <v>III кв. 2007 г.</v>
          </cell>
          <cell r="C129" t="str">
            <v>Росстрой 24.07.2007 г. N ВК-2778/02</v>
          </cell>
          <cell r="E129">
            <v>2.665</v>
          </cell>
          <cell r="F129">
            <v>2.665</v>
          </cell>
          <cell r="G129">
            <v>2.194</v>
          </cell>
          <cell r="I129">
            <v>4.6000000000000032</v>
          </cell>
          <cell r="J129">
            <v>4.6000000000000032</v>
          </cell>
          <cell r="K129">
            <v>3.45</v>
          </cell>
          <cell r="M129">
            <v>2.0643781443669664</v>
          </cell>
          <cell r="N129">
            <v>2.27</v>
          </cell>
          <cell r="O129">
            <v>2.36</v>
          </cell>
        </row>
        <row r="130">
          <cell r="B130" t="str">
            <v>IV кв. 2007 г.</v>
          </cell>
          <cell r="C130" t="str">
            <v>Росстрой 10.10.2007 г. N СК-3752/02</v>
          </cell>
          <cell r="E130">
            <v>2.7210000000000001</v>
          </cell>
          <cell r="F130">
            <v>2.7210000000000001</v>
          </cell>
          <cell r="G130">
            <v>2.2509999999999999</v>
          </cell>
          <cell r="I130">
            <v>4.7200000000000033</v>
          </cell>
          <cell r="J130">
            <v>4.7200000000000033</v>
          </cell>
          <cell r="K130">
            <v>3.6539999999999999</v>
          </cell>
          <cell r="M130">
            <v>2.0643781443669664</v>
          </cell>
          <cell r="N130">
            <v>2.39</v>
          </cell>
          <cell r="O130">
            <v>2.46</v>
          </cell>
        </row>
        <row r="131">
          <cell r="B131" t="str">
            <v>I кв. 2008 г.</v>
          </cell>
          <cell r="C131" t="str">
            <v>Росстрой 16.01.2008     № ВБ-82/02</v>
          </cell>
          <cell r="E131">
            <v>2.7759999999999998</v>
          </cell>
          <cell r="F131">
            <v>2.7759999999999998</v>
          </cell>
          <cell r="G131">
            <v>2.351</v>
          </cell>
          <cell r="I131">
            <v>4.8400000000000034</v>
          </cell>
          <cell r="J131">
            <v>4.8400000000000034</v>
          </cell>
          <cell r="K131">
            <v>3.84</v>
          </cell>
          <cell r="M131">
            <v>2.3100391435466356</v>
          </cell>
          <cell r="N131">
            <v>2.48</v>
          </cell>
          <cell r="O131">
            <v>2.54</v>
          </cell>
        </row>
        <row r="132">
          <cell r="B132" t="str">
            <v>II кв. 2008 г.</v>
          </cell>
          <cell r="C132" t="str">
            <v>Росстрой 04.04.2008 № ВБ-1305-02</v>
          </cell>
          <cell r="E132">
            <v>2.831</v>
          </cell>
          <cell r="F132">
            <v>2.831</v>
          </cell>
          <cell r="G132">
            <v>2.4340000000000002</v>
          </cell>
          <cell r="I132">
            <v>4.9600000000000035</v>
          </cell>
          <cell r="J132">
            <v>4.9600000000000035</v>
          </cell>
          <cell r="K132">
            <v>3.976</v>
          </cell>
          <cell r="M132">
            <v>2.3100391435466356</v>
          </cell>
          <cell r="N132">
            <v>2.58</v>
          </cell>
          <cell r="O132">
            <v>2.64</v>
          </cell>
        </row>
        <row r="133">
          <cell r="B133" t="str">
            <v>III кв. 2008 г.</v>
          </cell>
          <cell r="C133" t="str">
            <v>Минрегион 09.07.2008 г. N 16568-СК/08</v>
          </cell>
          <cell r="E133">
            <v>2.89</v>
          </cell>
          <cell r="F133">
            <v>2.89</v>
          </cell>
          <cell r="G133">
            <v>2.548</v>
          </cell>
          <cell r="I133">
            <v>5.08</v>
          </cell>
          <cell r="J133">
            <v>5.08</v>
          </cell>
          <cell r="K133">
            <v>4.1660000000000004</v>
          </cell>
          <cell r="M133">
            <v>2.3100391435466356</v>
          </cell>
          <cell r="N133">
            <v>2.69</v>
          </cell>
          <cell r="O133">
            <v>2.75</v>
          </cell>
        </row>
        <row r="134">
          <cell r="B134" t="str">
            <v>IV кв. 2008 г.</v>
          </cell>
          <cell r="C134" t="str">
            <v>Минрегион 14.10.2008 № 26064-СК/08</v>
          </cell>
          <cell r="E134">
            <v>2.92</v>
          </cell>
          <cell r="F134">
            <v>2.92</v>
          </cell>
          <cell r="G134">
            <v>2.601</v>
          </cell>
          <cell r="I134">
            <v>5.14</v>
          </cell>
          <cell r="J134">
            <v>5.14</v>
          </cell>
          <cell r="K134">
            <v>4.3170000000000002</v>
          </cell>
          <cell r="M134">
            <v>2.3100391435466356</v>
          </cell>
          <cell r="N134">
            <v>2.76</v>
          </cell>
          <cell r="O134">
            <v>2.83</v>
          </cell>
        </row>
        <row r="135">
          <cell r="B135" t="str">
            <v>I кв. 2009 г.</v>
          </cell>
          <cell r="C135" t="str">
            <v>Минрегион 12.02.2009 № 3652-СК/08</v>
          </cell>
          <cell r="E135">
            <v>3.07</v>
          </cell>
          <cell r="F135">
            <v>3.07</v>
          </cell>
          <cell r="G135">
            <v>2.65</v>
          </cell>
          <cell r="I135">
            <v>5.47</v>
          </cell>
          <cell r="J135">
            <v>5.47</v>
          </cell>
          <cell r="K135">
            <v>4.3140000000000001</v>
          </cell>
          <cell r="M135">
            <v>2.6172743496383384</v>
          </cell>
          <cell r="N135">
            <v>2.83</v>
          </cell>
          <cell r="O135">
            <v>2.9</v>
          </cell>
        </row>
        <row r="136">
          <cell r="B136" t="str">
            <v>II кв. 2009 г.</v>
          </cell>
          <cell r="C136" t="str">
            <v>Минрегион 09.04.2009 г. N 10217-СК/08</v>
          </cell>
          <cell r="E136">
            <v>3.01</v>
          </cell>
          <cell r="F136">
            <v>3.01</v>
          </cell>
          <cell r="G136">
            <v>2.665</v>
          </cell>
          <cell r="I136">
            <v>5.44</v>
          </cell>
          <cell r="J136">
            <v>5.44</v>
          </cell>
          <cell r="K136">
            <v>4.2789999999999999</v>
          </cell>
          <cell r="M136">
            <v>2.6172743496383384</v>
          </cell>
          <cell r="N136">
            <v>2.97</v>
          </cell>
          <cell r="O136">
            <v>3.03</v>
          </cell>
        </row>
        <row r="137">
          <cell r="B137" t="str">
            <v>III кв. 2009 г.</v>
          </cell>
          <cell r="C137" t="str">
            <v>Минрегион 13.07.2009 г. N 21713-СК/08</v>
          </cell>
          <cell r="E137">
            <v>3.12</v>
          </cell>
          <cell r="F137">
            <v>3.12</v>
          </cell>
          <cell r="G137">
            <v>2.6760000000000002</v>
          </cell>
          <cell r="I137">
            <v>5.6</v>
          </cell>
          <cell r="J137">
            <v>5.6</v>
          </cell>
          <cell r="K137">
            <v>4.3559999999999999</v>
          </cell>
          <cell r="M137">
            <v>2.6172743496383384</v>
          </cell>
          <cell r="N137">
            <v>3.03</v>
          </cell>
          <cell r="O137">
            <v>3.09</v>
          </cell>
        </row>
        <row r="138">
          <cell r="B138" t="str">
            <v>IV кв. 2009 г.</v>
          </cell>
          <cell r="C138" t="str">
            <v xml:space="preserve">Минрегион 13.10.2009 г. N 33498-СК/08 </v>
          </cell>
          <cell r="E138">
            <v>3.16</v>
          </cell>
          <cell r="F138">
            <v>3.16</v>
          </cell>
          <cell r="G138">
            <v>2.6789999999999998</v>
          </cell>
          <cell r="I138">
            <v>5.69</v>
          </cell>
          <cell r="J138">
            <v>5.69</v>
          </cell>
          <cell r="K138">
            <v>4.3689999999999998</v>
          </cell>
          <cell r="M138">
            <v>2.6172743496383384</v>
          </cell>
          <cell r="N138">
            <v>3.08</v>
          </cell>
          <cell r="O138">
            <v>3.14</v>
          </cell>
        </row>
        <row r="139">
          <cell r="B139" t="str">
            <v>I кв. 2010 г.</v>
          </cell>
          <cell r="C139" t="str">
            <v>Минрегион 20.01.2010 г. N 1289-СК/08</v>
          </cell>
          <cell r="E139">
            <v>3.15</v>
          </cell>
          <cell r="F139">
            <v>3.15</v>
          </cell>
          <cell r="G139">
            <v>2.7109999999999999</v>
          </cell>
          <cell r="I139">
            <v>5.8</v>
          </cell>
          <cell r="J139">
            <v>5.8</v>
          </cell>
          <cell r="K139">
            <v>4.4660000000000002</v>
          </cell>
          <cell r="M139">
            <v>2.8475944924065124</v>
          </cell>
          <cell r="N139">
            <v>3.05</v>
          </cell>
          <cell r="O139">
            <v>3.11</v>
          </cell>
        </row>
        <row r="140">
          <cell r="B140" t="str">
            <v>II кв. 2010 г.</v>
          </cell>
          <cell r="C140" t="str">
            <v>Минрегион 26.05.2010 г. N 22030-ВТ/08</v>
          </cell>
          <cell r="E140">
            <v>3.14</v>
          </cell>
          <cell r="F140">
            <v>3.14</v>
          </cell>
          <cell r="G140">
            <v>2.7629999999999999</v>
          </cell>
          <cell r="I140">
            <v>5.77</v>
          </cell>
          <cell r="J140">
            <v>5.77</v>
          </cell>
          <cell r="M140">
            <v>2.8475944924065124</v>
          </cell>
          <cell r="N140">
            <v>3.05</v>
          </cell>
          <cell r="O140">
            <v>3.11</v>
          </cell>
        </row>
        <row r="141">
          <cell r="B141" t="str">
            <v>III кв. 2010 г.</v>
          </cell>
          <cell r="C141" t="str">
            <v>Минрегион 26.07.2010 г. N 28203-кк/08</v>
          </cell>
          <cell r="E141">
            <v>3.27</v>
          </cell>
          <cell r="F141">
            <v>3.27</v>
          </cell>
          <cell r="G141">
            <v>2.806</v>
          </cell>
          <cell r="I141">
            <v>6.03</v>
          </cell>
          <cell r="J141">
            <v>6.03</v>
          </cell>
          <cell r="M141">
            <v>2.8475944924065124</v>
          </cell>
          <cell r="N141">
            <v>3.13</v>
          </cell>
          <cell r="O141">
            <v>3.19</v>
          </cell>
        </row>
        <row r="142">
          <cell r="B142" t="str">
            <v>IV кв. 2010 г.</v>
          </cell>
          <cell r="C142" t="str">
            <v>Минрегион 18.11.2010 № 39160-КК/08</v>
          </cell>
          <cell r="E142">
            <v>3.27</v>
          </cell>
          <cell r="F142">
            <v>3.27</v>
          </cell>
          <cell r="G142">
            <v>2.8370000000000002</v>
          </cell>
          <cell r="I142">
            <v>6.03</v>
          </cell>
          <cell r="J142">
            <v>6.03</v>
          </cell>
          <cell r="M142">
            <v>2.8475944924065124</v>
          </cell>
          <cell r="N142">
            <v>3.13</v>
          </cell>
          <cell r="O142">
            <v>3.19</v>
          </cell>
        </row>
        <row r="143">
          <cell r="B143" t="str">
            <v>I кв. 2011 г.</v>
          </cell>
          <cell r="C143" t="str">
            <v>Минрегион 02.03.2011 № 4511-КК/08</v>
          </cell>
          <cell r="E143">
            <v>3.27</v>
          </cell>
          <cell r="F143">
            <v>3.27</v>
          </cell>
          <cell r="G143">
            <v>2.9359999999999999</v>
          </cell>
          <cell r="I143">
            <v>6.03</v>
          </cell>
          <cell r="J143">
            <v>6.03</v>
          </cell>
          <cell r="M143">
            <v>3.0981828077382856</v>
          </cell>
          <cell r="N143">
            <v>3.13</v>
          </cell>
          <cell r="O143">
            <v>3.19</v>
          </cell>
        </row>
        <row r="144">
          <cell r="B144" t="str">
            <v>II кв. 2011 г.</v>
          </cell>
          <cell r="C144" t="str">
            <v>Минрегион 09.06.2011 № 15076-КК/08</v>
          </cell>
          <cell r="E144">
            <v>3.38</v>
          </cell>
          <cell r="F144">
            <v>3.38</v>
          </cell>
          <cell r="G144">
            <v>2.952</v>
          </cell>
          <cell r="I144">
            <v>6.65</v>
          </cell>
          <cell r="J144">
            <v>6.65</v>
          </cell>
          <cell r="M144">
            <v>3.0981828077382856</v>
          </cell>
          <cell r="N144">
            <v>3.19</v>
          </cell>
          <cell r="O144">
            <v>3.25</v>
          </cell>
        </row>
        <row r="145">
          <cell r="B145" t="str">
            <v>III кв. 2011 г.</v>
          </cell>
          <cell r="C145" t="str">
            <v>Минрегион 15.07.2011 № 18769-АП/08</v>
          </cell>
          <cell r="E145">
            <v>3.48</v>
          </cell>
          <cell r="F145">
            <v>3.48</v>
          </cell>
          <cell r="G145">
            <v>2.9710000000000001</v>
          </cell>
          <cell r="I145">
            <v>6.82</v>
          </cell>
          <cell r="J145">
            <v>6.82</v>
          </cell>
          <cell r="M145">
            <v>3.0981828077382856</v>
          </cell>
          <cell r="N145">
            <v>3.27</v>
          </cell>
          <cell r="O145">
            <v>3.34</v>
          </cell>
        </row>
        <row r="146">
          <cell r="B146" t="str">
            <v>IV кв. 2011 г.</v>
          </cell>
          <cell r="C146" t="str">
            <v>Минрегион 07.11.2011 № 30394-ИП/07</v>
          </cell>
          <cell r="E146">
            <v>3.55</v>
          </cell>
          <cell r="F146">
            <v>3.55</v>
          </cell>
          <cell r="G146">
            <v>2.996</v>
          </cell>
          <cell r="I146">
            <v>6.95</v>
          </cell>
          <cell r="J146">
            <v>6.95</v>
          </cell>
          <cell r="M146">
            <v>3.0981828077382856</v>
          </cell>
          <cell r="N146">
            <v>3.31</v>
          </cell>
          <cell r="O146">
            <v>3.38</v>
          </cell>
        </row>
        <row r="147">
          <cell r="B147" t="str">
            <v>I кв. 2012 г.</v>
          </cell>
          <cell r="C147" t="str">
            <v>Минрегион 28.01.2012 № 4122-ИП/08</v>
          </cell>
          <cell r="E147">
            <v>3.58</v>
          </cell>
          <cell r="F147">
            <v>3.58</v>
          </cell>
          <cell r="G147">
            <v>3.0270000000000001</v>
          </cell>
          <cell r="I147">
            <v>7.06</v>
          </cell>
          <cell r="J147">
            <v>7.06</v>
          </cell>
          <cell r="M147">
            <v>3.2871719590103208</v>
          </cell>
          <cell r="N147">
            <v>3.35</v>
          </cell>
          <cell r="O147">
            <v>3.42</v>
          </cell>
        </row>
        <row r="148">
          <cell r="B148" t="str">
            <v>II кв. 2012 г.</v>
          </cell>
          <cell r="C148" t="str">
            <v>Минрегион 04.05.2012 № 10837-ИП/08</v>
          </cell>
          <cell r="E148">
            <v>3.66</v>
          </cell>
          <cell r="F148">
            <v>3.66</v>
          </cell>
          <cell r="G148">
            <v>3.069</v>
          </cell>
          <cell r="I148">
            <v>7.21</v>
          </cell>
          <cell r="J148">
            <v>7.21</v>
          </cell>
          <cell r="M148">
            <v>3.2871719590103208</v>
          </cell>
          <cell r="N148">
            <v>3.42</v>
          </cell>
          <cell r="O148">
            <v>3.49</v>
          </cell>
        </row>
        <row r="149">
          <cell r="B149" t="str">
            <v>III кв. 2012 г.</v>
          </cell>
          <cell r="C149" t="str">
            <v>Минрегион 03.09.2012 № 23167-АП/08</v>
          </cell>
          <cell r="E149">
            <v>3.74</v>
          </cell>
          <cell r="F149">
            <v>3.74</v>
          </cell>
          <cell r="G149">
            <v>3.101</v>
          </cell>
          <cell r="I149">
            <v>7.38</v>
          </cell>
          <cell r="J149">
            <v>7.38</v>
          </cell>
          <cell r="M149">
            <v>3.2871719590103208</v>
          </cell>
          <cell r="N149">
            <v>3.46</v>
          </cell>
          <cell r="O149">
            <v>3.53</v>
          </cell>
        </row>
        <row r="150">
          <cell r="B150" t="str">
            <v>IV кв. 2012 г.</v>
          </cell>
          <cell r="C150" t="str">
            <v>Госстрой 03.12.2012 № 2836-ИП/12</v>
          </cell>
          <cell r="E150">
            <v>3.82</v>
          </cell>
          <cell r="F150">
            <v>3.82</v>
          </cell>
          <cell r="G150">
            <v>3.1150000000000002</v>
          </cell>
          <cell r="I150">
            <v>7.53</v>
          </cell>
          <cell r="J150">
            <v>7.53</v>
          </cell>
          <cell r="M150">
            <v>3.2871719590103208</v>
          </cell>
          <cell r="N150">
            <v>3.53</v>
          </cell>
          <cell r="O150">
            <v>3.59</v>
          </cell>
        </row>
        <row r="151">
          <cell r="B151" t="str">
            <v>I кв. 2013 г.</v>
          </cell>
          <cell r="C151" t="str">
            <v>Минрегион 12.02.2013 № 1951-ВТ/10</v>
          </cell>
          <cell r="E151">
            <v>3.86</v>
          </cell>
          <cell r="F151">
            <v>3.86</v>
          </cell>
          <cell r="G151">
            <v>3.16</v>
          </cell>
          <cell r="I151">
            <v>7.61</v>
          </cell>
          <cell r="J151">
            <v>7.61</v>
          </cell>
          <cell r="M151">
            <v>3.5041253083050021</v>
          </cell>
          <cell r="N151">
            <v>3.58</v>
          </cell>
          <cell r="O151">
            <v>3.64</v>
          </cell>
        </row>
        <row r="152">
          <cell r="B152" t="str">
            <v>II кв. 2013 г.</v>
          </cell>
          <cell r="C152" t="str">
            <v>Минрегион 07.06.2013 № 9912-СД/10</v>
          </cell>
          <cell r="E152">
            <v>3.9</v>
          </cell>
          <cell r="F152">
            <v>3.9</v>
          </cell>
          <cell r="G152">
            <v>3.1859999999999999</v>
          </cell>
          <cell r="I152">
            <v>7.66</v>
          </cell>
          <cell r="J152">
            <v>7.66</v>
          </cell>
          <cell r="M152">
            <v>3.5041253083050021</v>
          </cell>
          <cell r="N152">
            <v>3.6</v>
          </cell>
          <cell r="O152">
            <v>3.66</v>
          </cell>
        </row>
        <row r="153">
          <cell r="B153" t="str">
            <v>III кв. 2013 г.</v>
          </cell>
          <cell r="C153" t="str">
            <v>Минрегион 29.07.2013 № 13478-СД/10</v>
          </cell>
          <cell r="E153">
            <v>3.94</v>
          </cell>
          <cell r="F153">
            <v>3.94</v>
          </cell>
          <cell r="G153">
            <v>3.2280000000000002</v>
          </cell>
          <cell r="I153">
            <v>7.74</v>
          </cell>
          <cell r="J153">
            <v>7.74</v>
          </cell>
          <cell r="M153">
            <v>3.5041253083050021</v>
          </cell>
          <cell r="N153">
            <v>3.64</v>
          </cell>
          <cell r="O153">
            <v>3.7</v>
          </cell>
        </row>
        <row r="154">
          <cell r="B154" t="str">
            <v>IV кв. 2013 г.</v>
          </cell>
          <cell r="C154" t="str">
            <v>Минрегион 12.11.2013 № 21331-СД/10</v>
          </cell>
          <cell r="E154">
            <v>3.94</v>
          </cell>
          <cell r="F154">
            <v>3.94</v>
          </cell>
          <cell r="G154">
            <v>3.2189999999999999</v>
          </cell>
          <cell r="I154">
            <v>7.74</v>
          </cell>
          <cell r="J154">
            <v>7.74</v>
          </cell>
          <cell r="M154">
            <v>3.5041253083050021</v>
          </cell>
          <cell r="N154">
            <v>3.64</v>
          </cell>
          <cell r="O154">
            <v>3.7</v>
          </cell>
        </row>
        <row r="155">
          <cell r="B155" t="str">
            <v>I кв. 2014 г.</v>
          </cell>
          <cell r="C155" t="str">
            <v>Минстрой 28.02.2014 № 3085-ЕС/08</v>
          </cell>
          <cell r="E155">
            <v>3.94</v>
          </cell>
          <cell r="F155">
            <v>3.94</v>
          </cell>
          <cell r="G155">
            <v>3.222</v>
          </cell>
          <cell r="I155">
            <v>7.74</v>
          </cell>
          <cell r="J155">
            <v>7.74</v>
          </cell>
          <cell r="M155">
            <v>3.7318934533448269</v>
          </cell>
          <cell r="N155">
            <v>3.64</v>
          </cell>
          <cell r="O155">
            <v>3.7</v>
          </cell>
        </row>
        <row r="156">
          <cell r="B156" t="str">
            <v>II кв. 2014 г.</v>
          </cell>
          <cell r="C156" t="str">
            <v>Минстрой 15.05.2014 № 8367-ЕС/08</v>
          </cell>
          <cell r="E156">
            <v>3.96</v>
          </cell>
          <cell r="F156">
            <v>3.96</v>
          </cell>
          <cell r="G156">
            <v>3.2090000000000001</v>
          </cell>
          <cell r="I156">
            <v>7.77</v>
          </cell>
          <cell r="J156">
            <v>7.77</v>
          </cell>
          <cell r="M156">
            <v>3.7318934533448269</v>
          </cell>
          <cell r="N156">
            <v>3.64</v>
          </cell>
          <cell r="O156">
            <v>3.7</v>
          </cell>
        </row>
        <row r="157">
          <cell r="B157" t="str">
            <v>III кв. 2014 г.</v>
          </cell>
          <cell r="C157" t="str">
            <v>Минстрой 04.08.2014 № 15285-ЕС/08</v>
          </cell>
          <cell r="E157">
            <v>4.04</v>
          </cell>
          <cell r="F157">
            <v>4.04</v>
          </cell>
          <cell r="I157">
            <v>7.93</v>
          </cell>
          <cell r="J157">
            <v>7.93</v>
          </cell>
          <cell r="M157">
            <v>3.7318934533448269</v>
          </cell>
          <cell r="N157">
            <v>3.7</v>
          </cell>
          <cell r="O157">
            <v>3.76</v>
          </cell>
        </row>
        <row r="158">
          <cell r="B158" t="str">
            <v>IV кв. 2014 г.</v>
          </cell>
          <cell r="C158" t="str">
            <v>Минстрой 13.11.2014 № 25374-ЮР/08</v>
          </cell>
          <cell r="E158">
            <v>4.0199999999999996</v>
          </cell>
          <cell r="F158">
            <v>4.0199999999999996</v>
          </cell>
          <cell r="I158">
            <v>7.9</v>
          </cell>
          <cell r="J158">
            <v>7.9</v>
          </cell>
          <cell r="M158">
            <v>3.7318934533448269</v>
          </cell>
          <cell r="N158">
            <v>3.7</v>
          </cell>
          <cell r="O158">
            <v>3.76</v>
          </cell>
        </row>
        <row r="159">
          <cell r="B159" t="str">
            <v>I кв. 2015 г.</v>
          </cell>
          <cell r="C159" t="str">
            <v>Минстрой 06.02.2015 № 3004-ЛС/08</v>
          </cell>
          <cell r="E159">
            <v>4.04</v>
          </cell>
          <cell r="F159">
            <v>4.04</v>
          </cell>
          <cell r="I159">
            <v>7.94</v>
          </cell>
          <cell r="J159">
            <v>7.94</v>
          </cell>
          <cell r="M159">
            <v>4.1573293070261377</v>
          </cell>
          <cell r="N159">
            <v>3.73</v>
          </cell>
          <cell r="O159">
            <v>3.79</v>
          </cell>
        </row>
        <row r="160">
          <cell r="B160" t="str">
            <v>II кв. 2015 г.</v>
          </cell>
          <cell r="C160" t="str">
            <v>Минстрой 26.06.2015 №19823-ЮР/08</v>
          </cell>
          <cell r="E160">
            <v>4.04</v>
          </cell>
          <cell r="F160">
            <v>4.04</v>
          </cell>
          <cell r="I160">
            <v>7.94</v>
          </cell>
          <cell r="J160">
            <v>7.94</v>
          </cell>
          <cell r="M160">
            <v>4.1573293070261377</v>
          </cell>
          <cell r="N160">
            <v>3.73</v>
          </cell>
          <cell r="O160">
            <v>3.79</v>
          </cell>
        </row>
        <row r="161">
          <cell r="B161" t="str">
            <v>III кв. 2015 г.</v>
          </cell>
          <cell r="C161" t="str">
            <v>Минстрой 13.08.2015 №25760-ЮР/08</v>
          </cell>
          <cell r="E161">
            <v>4.18</v>
          </cell>
          <cell r="F161">
            <v>4.18</v>
          </cell>
          <cell r="I161">
            <v>8.2100000000000009</v>
          </cell>
          <cell r="J161">
            <v>8.2100000000000009</v>
          </cell>
          <cell r="M161">
            <v>4.1573293070261377</v>
          </cell>
          <cell r="N161">
            <v>3.84</v>
          </cell>
          <cell r="O161">
            <v>3.9</v>
          </cell>
        </row>
        <row r="162">
          <cell r="B162" t="str">
            <v>IV кв. 2015 г.</v>
          </cell>
          <cell r="C162" t="str">
            <v>Минстрой 14.12.2015 №40538-ЕС/05</v>
          </cell>
          <cell r="E162">
            <v>4.25</v>
          </cell>
          <cell r="F162">
            <v>4.25</v>
          </cell>
          <cell r="I162">
            <v>8.36</v>
          </cell>
          <cell r="J162">
            <v>8.36</v>
          </cell>
          <cell r="M162">
            <v>4.1573293070261377</v>
          </cell>
          <cell r="N162">
            <v>3.84</v>
          </cell>
          <cell r="O162">
            <v>3.9</v>
          </cell>
        </row>
        <row r="163">
          <cell r="B163" t="str">
            <v>I кв. 2016 г.</v>
          </cell>
          <cell r="C163" t="str">
            <v>Минстрой 19.02.2016г №4688-ХМ/05</v>
          </cell>
          <cell r="E163">
            <v>4.28</v>
          </cell>
          <cell r="F163">
            <v>4.28</v>
          </cell>
          <cell r="I163">
            <v>8.42</v>
          </cell>
          <cell r="J163">
            <v>8.42</v>
          </cell>
          <cell r="M163">
            <v>3.73</v>
          </cell>
          <cell r="N163">
            <v>3.92</v>
          </cell>
          <cell r="O163">
            <v>3.93</v>
          </cell>
        </row>
        <row r="164">
          <cell r="B164" t="str">
            <v>II кв. 2016 г.</v>
          </cell>
          <cell r="C164" t="str">
            <v>Минстрой 03.06.2016г №17269-ХМ/09</v>
          </cell>
          <cell r="E164">
            <v>4.28</v>
          </cell>
          <cell r="F164">
            <v>4.28</v>
          </cell>
          <cell r="I164">
            <v>8.42</v>
          </cell>
          <cell r="J164">
            <v>8.42</v>
          </cell>
          <cell r="M164">
            <v>3.73</v>
          </cell>
          <cell r="N164">
            <v>3.92</v>
          </cell>
          <cell r="O164">
            <v>3.93</v>
          </cell>
        </row>
        <row r="165">
          <cell r="B165" t="str">
            <v>III кв. 2016 г.</v>
          </cell>
          <cell r="E165">
            <v>4.28</v>
          </cell>
          <cell r="F165">
            <v>4.28</v>
          </cell>
          <cell r="I165">
            <v>8.42</v>
          </cell>
          <cell r="J165">
            <v>8.42</v>
          </cell>
          <cell r="M165">
            <v>3.73</v>
          </cell>
          <cell r="N165">
            <v>3.92</v>
          </cell>
          <cell r="O165">
            <v>3.93</v>
          </cell>
        </row>
        <row r="166">
          <cell r="B166" t="str">
            <v>IV кв. 2016 г.</v>
          </cell>
          <cell r="E166">
            <v>1</v>
          </cell>
          <cell r="F166">
            <v>1</v>
          </cell>
          <cell r="I166">
            <v>1</v>
          </cell>
          <cell r="J166">
            <v>1</v>
          </cell>
          <cell r="M166">
            <v>3.73</v>
          </cell>
          <cell r="N166">
            <v>1</v>
          </cell>
          <cell r="O166">
            <v>1</v>
          </cell>
        </row>
        <row r="167">
          <cell r="B167" t="str">
            <v>I кв. 2017 г.</v>
          </cell>
          <cell r="E167">
            <v>1</v>
          </cell>
          <cell r="F167">
            <v>1</v>
          </cell>
          <cell r="I167">
            <v>1</v>
          </cell>
          <cell r="J167">
            <v>1</v>
          </cell>
          <cell r="M167">
            <v>3.73</v>
          </cell>
          <cell r="N167">
            <v>1</v>
          </cell>
          <cell r="O167">
            <v>1</v>
          </cell>
        </row>
        <row r="168">
          <cell r="B168" t="str">
            <v>II кв. 2017 г.</v>
          </cell>
          <cell r="E168">
            <v>1</v>
          </cell>
          <cell r="F168">
            <v>1</v>
          </cell>
          <cell r="I168">
            <v>1</v>
          </cell>
          <cell r="J168">
            <v>1</v>
          </cell>
          <cell r="M168">
            <v>3.73</v>
          </cell>
          <cell r="N168">
            <v>1</v>
          </cell>
          <cell r="O168">
            <v>1</v>
          </cell>
        </row>
        <row r="169">
          <cell r="B169" t="str">
            <v>III кв. 2017 г.</v>
          </cell>
          <cell r="E169">
            <v>1</v>
          </cell>
          <cell r="F169">
            <v>1</v>
          </cell>
          <cell r="I169">
            <v>1</v>
          </cell>
          <cell r="J169">
            <v>1</v>
          </cell>
          <cell r="M169">
            <v>3.73</v>
          </cell>
          <cell r="N169">
            <v>1</v>
          </cell>
          <cell r="O169">
            <v>1</v>
          </cell>
        </row>
        <row r="170">
          <cell r="B170" t="str">
            <v>IV кв. 2017 г.</v>
          </cell>
          <cell r="E170">
            <v>1</v>
          </cell>
          <cell r="F170">
            <v>1</v>
          </cell>
          <cell r="I170">
            <v>1</v>
          </cell>
          <cell r="J170">
            <v>1</v>
          </cell>
          <cell r="M170">
            <v>3.73</v>
          </cell>
          <cell r="N170">
            <v>1</v>
          </cell>
          <cell r="O170">
            <v>1</v>
          </cell>
        </row>
        <row r="171">
          <cell r="B171" t="str">
            <v>I кв. 2018 г.</v>
          </cell>
          <cell r="E171">
            <v>1</v>
          </cell>
          <cell r="F171">
            <v>1</v>
          </cell>
          <cell r="I171">
            <v>1</v>
          </cell>
          <cell r="J171">
            <v>1</v>
          </cell>
          <cell r="M171">
            <v>3.73</v>
          </cell>
          <cell r="N171">
            <v>1</v>
          </cell>
          <cell r="O171">
            <v>1</v>
          </cell>
        </row>
        <row r="172">
          <cell r="B172" t="str">
            <v>II кв. 2018 г.</v>
          </cell>
          <cell r="E172">
            <v>1</v>
          </cell>
          <cell r="F172">
            <v>1</v>
          </cell>
          <cell r="I172">
            <v>1</v>
          </cell>
          <cell r="J172">
            <v>1</v>
          </cell>
          <cell r="M172">
            <v>3.73</v>
          </cell>
          <cell r="N172">
            <v>1</v>
          </cell>
          <cell r="O172">
            <v>1</v>
          </cell>
        </row>
        <row r="173">
          <cell r="B173" t="str">
            <v>III кв. 2018 г.</v>
          </cell>
          <cell r="E173">
            <v>1</v>
          </cell>
          <cell r="F173">
            <v>1</v>
          </cell>
          <cell r="I173">
            <v>1</v>
          </cell>
          <cell r="J173">
            <v>1</v>
          </cell>
          <cell r="M173">
            <v>3.73</v>
          </cell>
          <cell r="N173">
            <v>1</v>
          </cell>
          <cell r="O173">
            <v>1</v>
          </cell>
        </row>
        <row r="174">
          <cell r="B174" t="str">
            <v>IV кв. 2018 г.</v>
          </cell>
          <cell r="E174">
            <v>1</v>
          </cell>
          <cell r="F174">
            <v>1</v>
          </cell>
          <cell r="I174">
            <v>1</v>
          </cell>
          <cell r="J174">
            <v>1</v>
          </cell>
          <cell r="M174">
            <v>3.73</v>
          </cell>
          <cell r="N174">
            <v>1</v>
          </cell>
          <cell r="O174">
            <v>1</v>
          </cell>
        </row>
        <row r="175">
          <cell r="B175" t="str">
            <v>I кв. 2019 г.</v>
          </cell>
          <cell r="E175">
            <v>1</v>
          </cell>
          <cell r="F175">
            <v>1</v>
          </cell>
          <cell r="I175">
            <v>1</v>
          </cell>
          <cell r="J175">
            <v>1</v>
          </cell>
          <cell r="M175">
            <v>3.73</v>
          </cell>
          <cell r="N175">
            <v>1</v>
          </cell>
          <cell r="O175">
            <v>1</v>
          </cell>
        </row>
        <row r="176">
          <cell r="B176" t="str">
            <v>II кв. 2019 г.</v>
          </cell>
          <cell r="E176">
            <v>1</v>
          </cell>
          <cell r="F176">
            <v>1</v>
          </cell>
          <cell r="I176">
            <v>1</v>
          </cell>
          <cell r="J176">
            <v>1</v>
          </cell>
          <cell r="M176">
            <v>3.73</v>
          </cell>
          <cell r="N176">
            <v>1</v>
          </cell>
          <cell r="O176">
            <v>1</v>
          </cell>
        </row>
        <row r="177">
          <cell r="B177" t="str">
            <v>III кв. 2019 г.</v>
          </cell>
          <cell r="E177">
            <v>1</v>
          </cell>
          <cell r="F177">
            <v>1</v>
          </cell>
          <cell r="I177">
            <v>1</v>
          </cell>
          <cell r="J177">
            <v>1</v>
          </cell>
          <cell r="M177">
            <v>3.73</v>
          </cell>
          <cell r="N177">
            <v>1</v>
          </cell>
          <cell r="O177">
            <v>1</v>
          </cell>
        </row>
        <row r="178">
          <cell r="B178" t="str">
            <v>IV кв. 2019 г.</v>
          </cell>
          <cell r="E178">
            <v>1</v>
          </cell>
          <cell r="F178">
            <v>1</v>
          </cell>
          <cell r="I178">
            <v>1</v>
          </cell>
          <cell r="J178">
            <v>1</v>
          </cell>
          <cell r="M178">
            <v>3.73</v>
          </cell>
          <cell r="N178">
            <v>1</v>
          </cell>
          <cell r="O178">
            <v>1</v>
          </cell>
        </row>
        <row r="179">
          <cell r="B179" t="str">
            <v>I кв. 2020 г.</v>
          </cell>
          <cell r="E179">
            <v>1</v>
          </cell>
          <cell r="F179">
            <v>1</v>
          </cell>
          <cell r="I179">
            <v>1</v>
          </cell>
          <cell r="J179">
            <v>1</v>
          </cell>
          <cell r="M179">
            <v>3.73</v>
          </cell>
          <cell r="N179">
            <v>1</v>
          </cell>
          <cell r="O179">
            <v>1</v>
          </cell>
        </row>
        <row r="180">
          <cell r="B180" t="str">
            <v>II кв. 2020 г.</v>
          </cell>
          <cell r="E180">
            <v>1</v>
          </cell>
          <cell r="F180">
            <v>1</v>
          </cell>
          <cell r="I180">
            <v>1</v>
          </cell>
          <cell r="J180">
            <v>1</v>
          </cell>
          <cell r="M180">
            <v>3.73</v>
          </cell>
          <cell r="N180">
            <v>1</v>
          </cell>
          <cell r="O180">
            <v>1</v>
          </cell>
        </row>
        <row r="181">
          <cell r="B181" t="str">
            <v>III кв. 2020 г.</v>
          </cell>
          <cell r="E181">
            <v>1</v>
          </cell>
          <cell r="F181">
            <v>1</v>
          </cell>
          <cell r="I181">
            <v>1</v>
          </cell>
          <cell r="J181">
            <v>1</v>
          </cell>
          <cell r="M181">
            <v>3.73</v>
          </cell>
          <cell r="N181">
            <v>1</v>
          </cell>
          <cell r="O181">
            <v>1</v>
          </cell>
        </row>
        <row r="182">
          <cell r="B182" t="str">
            <v>IV кв. 2020 г.</v>
          </cell>
          <cell r="E182">
            <v>1</v>
          </cell>
          <cell r="F182">
            <v>1</v>
          </cell>
          <cell r="I182">
            <v>1</v>
          </cell>
          <cell r="J182">
            <v>1</v>
          </cell>
          <cell r="M182">
            <v>3.73</v>
          </cell>
          <cell r="N182">
            <v>1</v>
          </cell>
          <cell r="O182">
            <v>1</v>
          </cell>
        </row>
      </sheetData>
      <sheetData sheetId="11">
        <row r="15">
          <cell r="F15">
            <v>323.95875523401878</v>
          </cell>
        </row>
      </sheetData>
      <sheetData sheetId="1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"/>
      <sheetName val="юн"/>
      <sheetName val="мн"/>
      <sheetName val="мсн"/>
      <sheetName val="пн"/>
      <sheetName val="домнг"/>
      <sheetName val="XLCub"/>
      <sheetName val="Вахит_Д5_Maт Баланс"/>
      <sheetName val="GRAPHS"/>
      <sheetName val="исходные данные"/>
      <sheetName val="3"/>
      <sheetName val="1"/>
      <sheetName val="2"/>
      <sheetName val="изм"/>
      <sheetName val="Обоснование"/>
      <sheetName val="Resources"/>
      <sheetName val="отказы"/>
      <sheetName val="Имущество КпоУИК"/>
      <sheetName val="Финплан"/>
      <sheetName val="обзор"/>
      <sheetName val="EKDEB90"/>
      <sheetName val="Транс_24.01"/>
      <sheetName val="расчетные таблицы"/>
      <sheetName val="ИТ 2001 ЮНГот 5.02"/>
      <sheetName val="топография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 2"/>
      <sheetName val="сид2"/>
      <sheetName val="изыскания 2"/>
      <sheetName val="экол из "/>
      <sheetName val="экол из"/>
      <sheetName val="экон из2"/>
      <sheetName val="дор2"/>
      <sheetName val="иск соор4"/>
      <sheetName val="трот2"/>
      <sheetName val="маф"/>
      <sheetName val="нар осв2"/>
      <sheetName val="канал2"/>
      <sheetName val="электроснаб"/>
      <sheetName val="орг_движ2"/>
      <sheetName val="внт1"/>
      <sheetName val="ГОЧС2"/>
      <sheetName val="оос2"/>
      <sheetName val="бл-во2"/>
      <sheetName val="тэч2"/>
      <sheetName val="конкурсн2"/>
      <sheetName val="экран2"/>
      <sheetName val="пер ком1"/>
      <sheetName val="арх из"/>
      <sheetName val="экон об"/>
      <sheetName val="изъят зем уч"/>
      <sheetName val="сод дор"/>
      <sheetName val="детализация"/>
      <sheetName val="авт надз"/>
      <sheetName val="ПДР"/>
      <sheetName val="свод_2"/>
      <sheetName val="изыскания_2"/>
      <sheetName val="экол_из_"/>
      <sheetName val="экол_из"/>
      <sheetName val="экон_из2"/>
      <sheetName val="иск_соор4"/>
      <sheetName val="нар_осв2"/>
      <sheetName val="пер_ком1"/>
      <sheetName val="арх_из"/>
      <sheetName val="экон_об"/>
      <sheetName val="изъят_зем_уч"/>
      <sheetName val="сод_дор"/>
      <sheetName val="авт_надз"/>
      <sheetName val="топография"/>
      <sheetName val="исходные данные"/>
      <sheetName val="расчетные таблицы"/>
      <sheetName val="Смета"/>
      <sheetName val="total"/>
      <sheetName val="Комплектация"/>
      <sheetName val="трубы"/>
      <sheetName val="СМР"/>
      <sheetName val="дороги"/>
      <sheetName val="топо"/>
      <sheetName val="свод"/>
      <sheetName val="свод 3"/>
      <sheetName val="Лист2"/>
      <sheetName val="Сводная"/>
      <sheetName val="Зап-3- СЦБ"/>
      <sheetName val="ИД"/>
      <sheetName val="См3 СЦБ-зап"/>
      <sheetName val="Амур ДОН"/>
      <sheetName val="Шкаф"/>
      <sheetName val="Коэфф1."/>
      <sheetName val="Прайс лист"/>
      <sheetName val="Данные для расчёта сметы"/>
      <sheetName val="1.1."/>
      <sheetName val="Таблица"/>
      <sheetName val="Регионы"/>
    </sheetNames>
    <sheetDataSet>
      <sheetData sheetId="0" refreshError="1">
        <row r="7">
          <cell r="A7" t="str">
            <v>Наименование  строительства, стадии проектирования:Выполнение работ по  "Разработке рабочего проекта капитального ремонта моста им. 50-летия Октября в г.Пскове"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п ГК"/>
      <sheetName val="кп (2)"/>
      <sheetName val="свод 3"/>
      <sheetName val="сид3"/>
      <sheetName val="экон из1"/>
      <sheetName val="экол из"/>
      <sheetName val="дор3"/>
      <sheetName val="иск соор4"/>
      <sheetName val="обсл моста"/>
      <sheetName val="нар осв3"/>
      <sheetName val="канал3"/>
      <sheetName val="пер ком3"/>
      <sheetName val="ост2"/>
      <sheetName val="трот2"/>
      <sheetName val="орг_движ3"/>
      <sheetName val="акт3"/>
      <sheetName val="ГОЧС3"/>
      <sheetName val="оос3"/>
      <sheetName val="тэч3"/>
      <sheetName val="сод дор3"/>
      <sheetName val="изъят зем уч3"/>
      <sheetName val="внт1"/>
      <sheetName val="конкурсн3"/>
      <sheetName val="свод 2"/>
      <sheetName val="кп_ГК"/>
      <sheetName val="кп_(2)"/>
      <sheetName val="свод_3"/>
      <sheetName val="экон_из1"/>
      <sheetName val="экол_из"/>
      <sheetName val="иск_соор4"/>
      <sheetName val="обсл_моста"/>
      <sheetName val="нар_осв3"/>
      <sheetName val="пер_ком3"/>
      <sheetName val="сод_дор3"/>
      <sheetName val="изъят_зем_уч3"/>
      <sheetName val="ПДР"/>
      <sheetName val="топография"/>
      <sheetName val="топо"/>
      <sheetName val="ИД"/>
      <sheetName val="Зап-3- СЦБ"/>
      <sheetName val="Смета"/>
      <sheetName val="исходные данные"/>
      <sheetName val="расчетные таблицы"/>
      <sheetName val="свод"/>
      <sheetName val="total"/>
      <sheetName val="Комплектация"/>
      <sheetName val="трубы"/>
      <sheetName val="СМР"/>
      <sheetName val="дороги"/>
      <sheetName val="СметаСводная Рыб"/>
      <sheetName val="Коэфф1."/>
      <sheetName val="rvldmrv"/>
      <sheetName val="Амур ДОН"/>
      <sheetName val="УП _2004"/>
      <sheetName val="sapactivexlhiddensheet"/>
      <sheetName val="Destination"/>
      <sheetName val="Лист2"/>
      <sheetName val="1.1."/>
      <sheetName val="график"/>
    </sheetNames>
    <sheetDataSet>
      <sheetData sheetId="0" refreshError="1"/>
      <sheetData sheetId="1" refreshError="1"/>
      <sheetData sheetId="2" refreshError="1">
        <row r="13">
          <cell r="D13" t="str">
            <v>Свердловское областное государственное учреждение "Управление автомобильных дорог"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мета"/>
      <sheetName val="Ик"/>
      <sheetName val="свод 3"/>
      <sheetName val="свод 2"/>
      <sheetName val="топография"/>
      <sheetName val="Лист2"/>
      <sheetName val="исходные данные"/>
      <sheetName val="расчетные таблицы"/>
      <sheetName val="Данные для расчёта сметы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опография"/>
      <sheetName val="геология"/>
      <sheetName val="гидрология"/>
      <sheetName val="эл.химз."/>
      <sheetName val="геология "/>
      <sheetName val="Лист1"/>
      <sheetName val="Обновление"/>
      <sheetName val="Цена"/>
      <sheetName val="Product"/>
      <sheetName val="РасчетКомандир1"/>
      <sheetName val="РасчетКомандир2"/>
      <sheetName val="Коэфф"/>
      <sheetName val="Смета2 проект. раб."/>
      <sheetName val="ЭХЗ"/>
      <sheetName val="Смета"/>
      <sheetName val="Summary"/>
      <sheetName val="Зап-3- СЦБ"/>
      <sheetName val="График"/>
      <sheetName val="Кредиты"/>
      <sheetName val="свод 2"/>
      <sheetName val="Счет-Фактура"/>
      <sheetName val="Суточная"/>
      <sheetName val="ПДР"/>
      <sheetName val="вариант"/>
      <sheetName val="Табл38-7"/>
      <sheetName val="СС"/>
      <sheetName val="Данные для расчёта сметы"/>
      <sheetName val="РП"/>
      <sheetName val="Смета 1"/>
      <sheetName val="данные"/>
      <sheetName val="Баланс"/>
      <sheetName val="СМЕТА проект"/>
      <sheetName val="Production and Spend"/>
      <sheetName val="ТИТУЛ"/>
      <sheetName val="6.14"/>
      <sheetName val="ОБЩЕСТВА"/>
      <sheetName val="6.3.1"/>
      <sheetName val="6.20"/>
      <sheetName val="6.4.1"/>
      <sheetName val="ПРОГНОЗ_1"/>
      <sheetName val="6_11_1  сторонние"/>
      <sheetName val="установки"/>
      <sheetName val="8.14 КР (списание)ОПСТИКР"/>
      <sheetName val="Стр1"/>
      <sheetName val="Список"/>
      <sheetName val="эл_химз_"/>
      <sheetName val="геология_"/>
      <sheetName val="6_14"/>
      <sheetName val="6_3_1"/>
      <sheetName val="6_20"/>
      <sheetName val="6_4_1"/>
      <sheetName val="6_11_1__сторонние"/>
      <sheetName val="8_14_КР_(списание)ОПСТИКР"/>
      <sheetName val="топо"/>
      <sheetName val="DATA"/>
      <sheetName val="Списки"/>
      <sheetName val="6.14_КР"/>
      <sheetName val="см8"/>
      <sheetName val="Прилож"/>
      <sheetName val="Пример расчета"/>
      <sheetName val="СметаСводная Рыб"/>
      <sheetName val="все"/>
      <sheetName val="Нормы"/>
      <sheetName val="sapactivexlhiddensheet"/>
      <sheetName val="OCK1"/>
      <sheetName val="Шкаф"/>
      <sheetName val="Коэфф1."/>
      <sheetName val="Прайс лист"/>
      <sheetName val="1.3"/>
      <sheetName val="ИГ1"/>
      <sheetName val="К.рын"/>
      <sheetName val="Сводная смета"/>
      <sheetName val="Землеотвод"/>
      <sheetName val="Смета2_проект__раб_"/>
      <sheetName val="Зап-3-_СЦБ"/>
      <sheetName val="свод_2"/>
      <sheetName val="Данные_для_расчёта_сметы"/>
      <sheetName val="Смета_1"/>
      <sheetName val="информация"/>
      <sheetName val="шаблон"/>
      <sheetName val="РС "/>
      <sheetName val="свод 3"/>
      <sheetName val="SakhNIPI5"/>
      <sheetName val="геолог"/>
      <sheetName val="ПИР"/>
      <sheetName val="1"/>
      <sheetName val="к.84-к.83"/>
      <sheetName val="2002(v2)"/>
      <sheetName val="справ."/>
      <sheetName val="Пояснение "/>
      <sheetName val="93-110"/>
      <sheetName val="list"/>
      <sheetName val="См 1 наруж.водопровод"/>
      <sheetName val="Восстановл_Лист7"/>
      <sheetName val="Восстановл_Лист13"/>
      <sheetName val="Восстановл_Лист15"/>
      <sheetName val="Восстановл_Лист19"/>
      <sheetName val="Восстановл_Лист44"/>
      <sheetName val="Восстановл_Лист6"/>
      <sheetName val="Восстановл_Лист4"/>
      <sheetName val="Восстановл_Лист45"/>
      <sheetName val="Восстановл_Лист9"/>
      <sheetName val="Восстановл_Лист10"/>
      <sheetName val="Восстановл_Лист46"/>
      <sheetName val="Восстановл_Лист11"/>
      <sheetName val="Восстановл_Лист47"/>
      <sheetName val="Восстановл_Лист20"/>
      <sheetName val="Восстановл_Лист49"/>
      <sheetName val="Восстановл_Лист21"/>
      <sheetName val="свод"/>
      <sheetName val="сводная"/>
      <sheetName val="Разработка проекта"/>
      <sheetName val="КП НовоКов"/>
      <sheetName val="ПДР ООО &quot;Юкос ФБЦ&quot;"/>
      <sheetName val="Прибыль опл"/>
      <sheetName val="сохранить"/>
      <sheetName val="3.1"/>
      <sheetName val="Коммерческие расходы"/>
      <sheetName val="13.1"/>
      <sheetName val="исходные данные"/>
      <sheetName val="расчетные таблицы"/>
      <sheetName val="Лист опроса"/>
      <sheetName val="5ОборРабМест(HP)"/>
      <sheetName val="СметаСводная Колпино"/>
      <sheetName val="HP и оргтехника"/>
      <sheetName val="Лист2"/>
      <sheetName val="справ_"/>
      <sheetName val="оборудован"/>
      <sheetName val="СметаСводная снег"/>
      <sheetName val="СметаСводная"/>
      <sheetName val="СметаСводная павильон"/>
      <sheetName val="Перечень ИУ"/>
      <sheetName val="Упр"/>
      <sheetName val="НМА"/>
      <sheetName val="оператор"/>
      <sheetName val="исх_данные"/>
      <sheetName val="ст ГТМ"/>
      <sheetName val="2002_v2_"/>
      <sheetName val="свод1"/>
      <sheetName val="таблица руководству"/>
      <sheetName val="Суточная добыча за неделю"/>
      <sheetName val="Хаттон 90.90 Femco"/>
      <sheetName val="ИД1"/>
      <sheetName val="Таблица 4 АСУТП"/>
      <sheetName val="Смета 5.2. Кусты25,29,31,65"/>
      <sheetName val="свод общ"/>
      <sheetName val="изыскания 2"/>
      <sheetName val="мсн"/>
      <sheetName val="КП к ГК"/>
      <sheetName val="Calc"/>
      <sheetName val="ID"/>
      <sheetName val="История"/>
      <sheetName val="Р1"/>
      <sheetName val="Параметры_i"/>
      <sheetName val="Таблица 2"/>
      <sheetName val="Input"/>
      <sheetName val="Calculation"/>
      <sheetName val="RSOILBAL"/>
      <sheetName val="смета 2 проект. работы"/>
      <sheetName val="4сд"/>
      <sheetName val="2сд"/>
      <sheetName val="7сд"/>
      <sheetName val="MAIN_PARAMETERS"/>
      <sheetName val="Амур ДОН"/>
      <sheetName val="total"/>
      <sheetName val="Комплектация"/>
      <sheetName val="трубы"/>
      <sheetName val="СМР"/>
      <sheetName val="дороги"/>
      <sheetName val="Ачинский НПЗ"/>
      <sheetName val="ИД"/>
      <sheetName val="СС замеч с ответами"/>
      <sheetName val="начало"/>
      <sheetName val="Main"/>
      <sheetName val="УП _2004"/>
      <sheetName val="в работу"/>
      <sheetName val="1ПС"/>
      <sheetName val="Курсы"/>
      <sheetName val="3.2"/>
      <sheetName val="3.3"/>
      <sheetName val="Р2.1"/>
      <sheetName val="Р2.2"/>
      <sheetName val="Р3"/>
      <sheetName val="Р4"/>
      <sheetName val="Р5"/>
      <sheetName val="Р7"/>
      <sheetName val="Удельные(проф.)"/>
      <sheetName val="Спецификация"/>
      <sheetName val="Константы и результаты"/>
      <sheetName val="Лизинг"/>
      <sheetName val="расчет №3"/>
      <sheetName val="20_Кредиты краткосрочные"/>
      <sheetName val="Текущие цены"/>
      <sheetName val="рабочий"/>
      <sheetName val="окраска"/>
      <sheetName val="отчет эл_эн  2000"/>
      <sheetName val="№5 СУБ Инж защ"/>
      <sheetName val="Исполнение _освоение по закупк_"/>
      <sheetName val="Исполнение для Ускова"/>
      <sheetName val="Выборка по отсыпкам"/>
      <sheetName val="ИП _отсыпки_"/>
      <sheetName val="ИП _отсыпки_ФОТ_диз_т_"/>
      <sheetName val="ИП _отсыпки_ _выборка_"/>
      <sheetName val="Исполнение по оборуд_"/>
      <sheetName val="Исполнение по оборуд_ _2_"/>
      <sheetName val="Исполнение сжато"/>
      <sheetName val="Форма для бурения"/>
      <sheetName val="Форма для КС"/>
      <sheetName val="Форма для ГР"/>
      <sheetName val="Корректировка"/>
      <sheetName val="Смета 1свод"/>
      <sheetName val="3.1 ТХ"/>
      <sheetName val="ЗП_ЮНГ"/>
      <sheetName val="3.5"/>
      <sheetName val="справка"/>
      <sheetName val="суб.подряд"/>
      <sheetName val="ПСБ - ОЭ"/>
      <sheetName val="См3 СЦБ-зап"/>
      <sheetName val="Смета 2"/>
      <sheetName val="Январь"/>
      <sheetName val="ИДвалка"/>
      <sheetName val="СметаСводная 1 оч"/>
      <sheetName val="Итог"/>
      <sheetName val="Вспомогательный"/>
      <sheetName val="Перечень Заказчиков"/>
      <sheetName val="Капитальные затраты"/>
      <sheetName val="Opex personnel (Term facs)"/>
      <sheetName val="КП (2)"/>
      <sheetName val="2.2 "/>
      <sheetName val="ПОДПИСИ"/>
      <sheetName val="РАСЧЕТ"/>
      <sheetName val="Бюджет"/>
      <sheetName val="Norm"/>
      <sheetName val="эл_химз_1"/>
      <sheetName val="геология_1"/>
      <sheetName val="6_141"/>
      <sheetName val="6_3_11"/>
      <sheetName val="6_201"/>
      <sheetName val="6_4_11"/>
      <sheetName val="6_11_1__сторонние1"/>
      <sheetName val="8_14_КР_(списание)ОПСТИКР1"/>
      <sheetName val="6_14_КР"/>
      <sheetName val="Текущие_цены"/>
      <sheetName val="Пример_расчета"/>
      <sheetName val="СметаСводная_Рыб"/>
      <sheetName val="отчет_эл_эн__2000"/>
      <sheetName val="к_84-к_83"/>
      <sheetName val="6.3"/>
      <sheetName val="6.7"/>
      <sheetName val="6.3.1.3"/>
      <sheetName val="Коэфф1_"/>
      <sheetName val="Прайс_лист"/>
      <sheetName val="См_1_наруж_водопровод"/>
      <sheetName val="Разработка_проекта"/>
      <sheetName val="КП_НовоКов"/>
      <sheetName val="СметаСводная_1_оч"/>
      <sheetName val="Переменные и константы"/>
      <sheetName val="пятилетка"/>
      <sheetName val="мониторинг"/>
      <sheetName val="свод (2)"/>
      <sheetName val="Калплан ОИ2 Макм крестики"/>
      <sheetName val="Св. смета"/>
      <sheetName val="РБС ИЗМ1"/>
      <sheetName val="кп ГК"/>
      <sheetName val="Справочные данные"/>
      <sheetName val="Б.Сатка"/>
      <sheetName val="РН-ПНГ"/>
      <sheetName val="влад-таблица"/>
      <sheetName val="2002(v1)"/>
      <sheetName val="Подрядчики"/>
      <sheetName val="мат"/>
      <sheetName val="суб_подряд"/>
      <sheetName val="ПСБ_-_ОЭ"/>
      <sheetName val="D"/>
      <sheetName val="4"/>
      <sheetName val="смета СИД"/>
      <sheetName val="часы"/>
      <sheetName val="ресурсная вед."/>
      <sheetName val="р.Волхов"/>
      <sheetName val="Калплан Кра"/>
      <sheetName val="Материалы"/>
      <sheetName val="6.11 новый"/>
      <sheetName val="Хар_"/>
      <sheetName val="С1_"/>
      <sheetName val="СтрЗапасов (2)"/>
      <sheetName val="Lim"/>
      <sheetName val="Справочник"/>
      <sheetName val="PwC Copies from old models --&gt;&gt;"/>
      <sheetName val="Справочники"/>
      <sheetName val="Journals"/>
      <sheetName val="ц_1991"/>
      <sheetName val="rvldmrv"/>
      <sheetName val="Сравнение ДПН факт 06-07"/>
      <sheetName val="Параметры"/>
      <sheetName val="трансформация1"/>
      <sheetName val="НМ расчеты"/>
      <sheetName val="Names"/>
      <sheetName val="breakdown"/>
      <sheetName val="Destination"/>
      <sheetName val="ДКС"/>
      <sheetName val="Етыпур"/>
      <sheetName val="НВГПЗ"/>
      <sheetName val="НГКХ"/>
      <sheetName val="ПСП"/>
      <sheetName val="Тобольск"/>
      <sheetName val="УПН"/>
      <sheetName val="ПСПавтодор"/>
      <sheetName val="НГХК"/>
      <sheetName val="КП к снег Рыбинская"/>
      <sheetName val="EKDEB90"/>
      <sheetName val="Коэф КВ"/>
      <sheetName val="К"/>
      <sheetName val="Смета терзем"/>
      <sheetName val="Кал.план Жукова даты - не надо"/>
      <sheetName val="кп"/>
      <sheetName val="матер."/>
      <sheetName val="КП Прим (3)"/>
      <sheetName val="Лист3"/>
      <sheetName val="АЧ"/>
      <sheetName val="кп (3)"/>
      <sheetName val="СП"/>
      <sheetName val="фонтан разбитый2"/>
      <sheetName val="накладная"/>
      <sheetName val="Акт"/>
      <sheetName val="Баланс (Ф1)"/>
      <sheetName val="Смета-Т"/>
      <sheetName val=""/>
      <sheetName val="Смета 3 Гидролог"/>
      <sheetName val="Записка СЦБ"/>
      <sheetName val="Табл.5"/>
      <sheetName val="Табл.2"/>
      <sheetName val="Исх.данные"/>
      <sheetName val="Курс доллара"/>
      <sheetName val="Календарь новый"/>
      <sheetName val="Смета № 1 ИИ линия"/>
      <sheetName val="Общая часть"/>
      <sheetName val="ВКЕ"/>
      <sheetName val="Additives"/>
      <sheetName val="Ryazan"/>
      <sheetName val="Assumpt"/>
      <sheetName val="Control"/>
      <sheetName val="См №3 ОПР"/>
      <sheetName val="см.№6 АВЗУ и ГПЗУ"/>
      <sheetName val="Геофизика"/>
      <sheetName val="Геодезия"/>
      <sheetName val="Экология1"/>
      <sheetName val="АУП"/>
      <sheetName val="CENTR"/>
      <sheetName val="DMTR_BP_03"/>
      <sheetName val="см №1.1 Геодезические работы "/>
      <sheetName val="см №1.4 Экология "/>
      <sheetName val="Input Assumptions"/>
      <sheetName val="Расчет курса"/>
      <sheetName val="XLR_NoRangeSheet"/>
      <sheetName val="НЕДЕЛИ"/>
      <sheetName val="GD"/>
      <sheetName val="АСУ ТП 1 этап ПД"/>
      <sheetName val="Дополнительные параметры"/>
      <sheetName val="13_1"/>
      <sheetName val="ЛЧ"/>
      <sheetName val="Leistungsakt"/>
      <sheetName val="Свод объем"/>
      <sheetName val="Дог цена"/>
      <sheetName val="выборка на22 июня"/>
      <sheetName val="HP_и_оргтехника"/>
      <sheetName val="СМЕТА_проект"/>
      <sheetName val="Лист_опроса"/>
      <sheetName val="ОПС"/>
      <sheetName val="СметаСводная_снег"/>
      <sheetName val="Хаттон_90_90_Femco"/>
      <sheetName val="Исходные"/>
      <sheetName val="Капвложения"/>
      <sheetName val="259-290"/>
      <sheetName val="р.Нева"/>
      <sheetName val="р.Молога"/>
      <sheetName val="518-540"/>
      <sheetName val="470-518"/>
      <sheetName val="365-405"/>
      <sheetName val="290-365"/>
      <sheetName val="157-259"/>
      <sheetName val="132-157"/>
      <sheetName val="405-470"/>
      <sheetName val="111-132"/>
      <sheetName val="111"/>
      <sheetName val="Сахалин"/>
      <sheetName val="Чумляк"/>
      <sheetName val="18 рек Ю-Х"/>
      <sheetName val="нпс Палкино"/>
      <sheetName val="Россия - Китай"/>
      <sheetName val="КМ 210-238"/>
      <sheetName val="БТС-2 км 405-459"/>
      <sheetName val="БТС-2 км 405-453"/>
      <sheetName val="БТС-2 км 313-352"/>
      <sheetName val="БТС-2 км326-352"/>
      <sheetName val="Улейма И"/>
      <sheetName val="Белая УБКА"/>
      <sheetName val="Уфа"/>
      <sheetName val="км 72-75р.Левоннька"/>
      <sheetName val="dgghg"/>
      <sheetName val="бтс-2"/>
      <sheetName val="колва"/>
      <sheetName val="Чермасан"/>
      <sheetName val="Корожечна"/>
      <sheetName val="Колтасы-Куйбышев"/>
      <sheetName val="Самара"/>
      <sheetName val="Мишуга"/>
      <sheetName val="киенгоп-н.Челны км 104-206"/>
      <sheetName val="ВЛ Урдома"/>
      <sheetName val="Вл Микунь Урдома"/>
      <sheetName val="ВЛ Синдор-Микунь"/>
      <sheetName val="Тон Чермасан"/>
      <sheetName val="Трасса км 16-147"/>
      <sheetName val="Тверца"/>
      <sheetName val="трасса 0-76"/>
      <sheetName val="Колва 78"/>
      <sheetName val="Гидрология .р.Колва км 38"/>
      <sheetName val="Восстановл_Лист5"/>
      <sheetName val="Восстановл_Лист29"/>
      <sheetName val="Восстановл_Лист2"/>
      <sheetName val="Восстановл_Лист8"/>
      <sheetName val="Восстановл_Лист27"/>
      <sheetName val="Восстановл_Лист28"/>
      <sheetName val="Восстановл_Лист12"/>
      <sheetName val="Восстановл_Лист14"/>
      <sheetName val="Восстановл_Лист1"/>
      <sheetName val="Восстановл_Лист18"/>
      <sheetName val="Восстановл_Лист25"/>
      <sheetName val="ГПК"/>
      <sheetName val="Западн"/>
      <sheetName val="ПСП "/>
      <sheetName val="Спр_общий"/>
      <sheetName val="р_Волхов"/>
      <sheetName val="р_Нева"/>
      <sheetName val="р_Молога"/>
      <sheetName val="18_рек_Ю-Х"/>
      <sheetName val="нпс_Палкино"/>
      <sheetName val="Россия_-_Китай"/>
      <sheetName val="КМ_210-238"/>
      <sheetName val="БТС-2_км_405-459"/>
      <sheetName val="БТС-2_км_405-453"/>
      <sheetName val="БТС-2_км_313-352"/>
      <sheetName val="БТС-2_км326-352"/>
      <sheetName val="Улейма_И"/>
      <sheetName val="Белая_УБКА"/>
      <sheetName val="км_72-75р_Левоннька"/>
      <sheetName val="Б_Сатка"/>
      <sheetName val="киенгоп-н_Челны_км_104-206"/>
      <sheetName val="ВЛ_Урдома"/>
      <sheetName val="Вл_Микунь_Урдома"/>
      <sheetName val="ВЛ_Синдор-Микунь"/>
      <sheetName val="Тон_Чермасан"/>
      <sheetName val="Трасса_км_16-147"/>
      <sheetName val="трасса_0-76"/>
      <sheetName val="Колва_78"/>
      <sheetName val="Гидрология__р_Колва_км_38"/>
      <sheetName val="свод_3"/>
      <sheetName val="ПСП_"/>
      <sheetName val="Сводная_смета"/>
      <sheetName val="Стр1По"/>
      <sheetName val="Новая сводка (до бюджета) (2)"/>
      <sheetName val="Что пришло"/>
      <sheetName val="влад-таблица (2)"/>
      <sheetName val="Новая сводка (до бюджета)"/>
      <sheetName val="Сводка"/>
      <sheetName val="Новая сводка"/>
      <sheetName val="Бю-т"/>
      <sheetName val="ПерехОстатки"/>
      <sheetName val="Общие расходы"/>
      <sheetName val="Новая сводка (по бюджету)"/>
      <sheetName val="âëàä-òàáëèöà"/>
      <sheetName val="Íîâàÿ ñâîäêà (äî áþäæåòà) (2)"/>
      <sheetName val="×òî ïðèøëî"/>
      <sheetName val="âëàä-òàáëèöà (2)"/>
      <sheetName val="Íîâàÿ ñâîäêà (äî áþäæåòà)"/>
      <sheetName val="Ñâîäêà"/>
      <sheetName val="Íîâàÿ ñâîäêà"/>
      <sheetName val="Áþ-ò"/>
      <sheetName val="ÏåðåõÎñòàòêè"/>
      <sheetName val="Îáùèå ðàñõîäû"/>
      <sheetName val="Íîâàÿ ñâîäêà (ïî áþäæåòó)"/>
      <sheetName val="влад_таблица"/>
      <sheetName val="6.10.1"/>
      <sheetName val="Восстановл_Лист16"/>
      <sheetName val="Восстановл_Лист17"/>
      <sheetName val="6.7.3_ТН"/>
      <sheetName val="6.1"/>
      <sheetName val="НДС"/>
      <sheetName val="Гр5(о)"/>
      <sheetName val="пр_5_1"/>
      <sheetName val="Россия"/>
      <sheetName val="Украина"/>
      <sheetName val="Белорусия"/>
      <sheetName val="6.52-свод"/>
      <sheetName val="Новая_сводка_(до_бюджета)_(2)"/>
      <sheetName val="Что_пришло"/>
      <sheetName val="влад-таблица_(2)"/>
      <sheetName val="Новая_сводка_(до_бюджета)"/>
      <sheetName val="Новая_сводка"/>
      <sheetName val="Общие_расходы"/>
      <sheetName val="Новая_сводка_(по_бюджету)"/>
      <sheetName val="Íîâàÿ_ñâîäêà_(äî_áþäæåòà)_(2)"/>
      <sheetName val="×òî_ïðèøëî"/>
      <sheetName val="âëàä-òàáëèöà_(2)"/>
      <sheetName val="Íîâàÿ_ñâîäêà_(äî_áþäæåòà)"/>
      <sheetName val="Íîâàÿ_ñâîäêà"/>
      <sheetName val="Îáùèå_ðàñõîäû"/>
      <sheetName val="Íîâàÿ_ñâîäêà_(ïî_áþäæåòó)"/>
      <sheetName val="6_10_1"/>
      <sheetName val="6_7_3_ТН"/>
      <sheetName val="6_1"/>
      <sheetName val="ЦО"/>
      <sheetName val="Статьи"/>
      <sheetName val="2"/>
      <sheetName val="Новая_сводка_(до_бюджета)_(2)1"/>
      <sheetName val="Что_пришло1"/>
      <sheetName val="влад-таблица_(2)1"/>
      <sheetName val="Новая_сводка_(до_бюджета)1"/>
      <sheetName val="Новая_сводка1"/>
      <sheetName val="Общие_расходы1"/>
      <sheetName val="Новая_сводка_(по_бюджету)1"/>
      <sheetName val="Íîâàÿ_ñâîäêà_(äî_áþäæåòà)_(2)1"/>
      <sheetName val="×òî_ïðèøëî1"/>
      <sheetName val="âëàä-òàáëèöà_(2)1"/>
      <sheetName val="Íîâàÿ_ñâîäêà_(äî_áþäæåòà)1"/>
      <sheetName val="Íîâàÿ_ñâîäêà1"/>
      <sheetName val="Îáùèå_ðàñõîäû1"/>
      <sheetName val="Íîâàÿ_ñâîäêà_(ïî_áþäæåòó)1"/>
      <sheetName val="6_10_11"/>
      <sheetName val="6_7_3_ТН1"/>
      <sheetName val="6_11"/>
      <sheetName val="6_52-свод"/>
      <sheetName val="ДДС (Форма №3)"/>
      <sheetName val="09-07"/>
      <sheetName val="Титул1"/>
      <sheetName val="Титул2"/>
      <sheetName val="Титул3"/>
      <sheetName val="Info"/>
      <sheetName val="свод_общ"/>
      <sheetName val="таблица_руководству"/>
      <sheetName val="Суточная_добыча_за_неделю"/>
      <sheetName val="СметаСводная_павильон"/>
      <sheetName val="1155"/>
      <sheetName val="3труба (П)"/>
      <sheetName val="15"/>
      <sheetName val="Объемы работ по ПВ"/>
      <sheetName val="ИПЦ2002-2004"/>
      <sheetName val="Восстановл_Лист75"/>
      <sheetName val="Восстановл_Лист76"/>
      <sheetName val="Восстановл_Лист77"/>
      <sheetName val="Восстановл_Лист78"/>
      <sheetName val="Восстановл_Лист79"/>
      <sheetName val="Восстановл_Лист80"/>
      <sheetName val="Восстановл_Лист81"/>
      <sheetName val="Восстановл_Лист82"/>
      <sheetName val="Восстановл_Лист83"/>
      <sheetName val="Восстановл_Лист84"/>
      <sheetName val="Восстановл_Лист85"/>
      <sheetName val="Восстановл_Лист88"/>
      <sheetName val="Восстановл_Лист91"/>
      <sheetName val="Восстановл_Лист92"/>
      <sheetName val="Восстановл_Лист86"/>
      <sheetName val="Восстановл_Лист89"/>
      <sheetName val="Восстановл_Лист87"/>
      <sheetName val="Восстановл_Лист90"/>
      <sheetName val="Восстановл_Лист93"/>
      <sheetName val="Восстановл_Лист94"/>
      <sheetName val="Восстановл_Лист95"/>
      <sheetName val="Восстановл_Лист38"/>
      <sheetName val="Восстановл_Лист40"/>
      <sheetName val="Восстановл_Лист39"/>
      <sheetName val="Восстановл_Лист41"/>
      <sheetName val="Таблица 5"/>
      <sheetName val="Таблица 3"/>
      <sheetName val="1.401.2"/>
      <sheetName val="Восстановл_Лист37"/>
      <sheetName val="16"/>
      <sheetName val="Коэф"/>
      <sheetName val="Source lists"/>
      <sheetName val="PO Data"/>
      <sheetName val="Rub"/>
      <sheetName val="свод_ИИР"/>
      <sheetName val="Акт выбора"/>
      <sheetName val="Сводная "/>
      <sheetName val="7.ТХ Сети (кор)"/>
      <sheetName val="Tier 311208"/>
      <sheetName val="3_1"/>
      <sheetName val="Коммерческие_расходы"/>
      <sheetName val="СС_замеч_с_ответами"/>
      <sheetName val="ПДР_ООО_&quot;Юкос_ФБЦ&quot;"/>
      <sheetName val="УП__2004"/>
      <sheetName val="Ачинский_НПЗ"/>
      <sheetName val="3_2"/>
      <sheetName val="3_3"/>
      <sheetName val="Р2_1"/>
      <sheetName val="Р2_2"/>
      <sheetName val="Удельные(проф_)"/>
      <sheetName val="Константы_и_результаты"/>
      <sheetName val="расчет_№3"/>
      <sheetName val="в_работу"/>
      <sheetName val="№5_СУБ_Инж_защ"/>
      <sheetName val="исходные_данные"/>
      <sheetName val="расчетные_таблицы"/>
      <sheetName val="Исполнение__освоение_по_закупк_"/>
      <sheetName val="Исполнение_для_Ускова"/>
      <sheetName val="Выборка_по_отсыпкам"/>
      <sheetName val="ИП__отсыпки_"/>
      <sheetName val="ИП__отсыпки_ФОТ_диз_т_"/>
      <sheetName val="ИП__отсыпки___выборка_"/>
      <sheetName val="Исполнение_по_оборуд_"/>
      <sheetName val="Исполнение_по_оборуд___2_"/>
      <sheetName val="Исполнение_сжато"/>
      <sheetName val="Форма_для_бурения"/>
      <sheetName val="Форма_для_КС"/>
      <sheetName val="Форма_для_ГР"/>
      <sheetName val="Смета_1свод"/>
      <sheetName val="Прибыль_опл"/>
      <sheetName val="Амур_ДОН"/>
      <sheetName val="справ_1"/>
      <sheetName val="Перечень_ИУ"/>
      <sheetName val="3_1_ТХ"/>
      <sheetName val="1_3"/>
      <sheetName val="К_рын"/>
      <sheetName val="3_5"/>
      <sheetName val="См3_СЦБ-зап"/>
      <sheetName val="СметаСводная_Колпино"/>
      <sheetName val="Смета_2"/>
      <sheetName val="Таблица_4_АСУТП"/>
      <sheetName val="20_Кредиты_краткосрочные"/>
      <sheetName val="Перечень_Заказчиков"/>
      <sheetName val="Переменные_и_константы"/>
      <sheetName val="КП_к_снег_Рыбинская"/>
      <sheetName val="Смета_5_2__Кусты25,29,31,65"/>
      <sheetName val="Табл_5"/>
      <sheetName val="Табл_2"/>
      <sheetName val="Капитальные_затраты"/>
      <sheetName val="Opex_personnel_(Term_facs)"/>
      <sheetName val="КП_(2)"/>
      <sheetName val="2_2_"/>
      <sheetName val="М_1"/>
      <sheetName val="ПД"/>
      <sheetName val="№1"/>
      <sheetName val="См.№7 Эл."/>
      <sheetName val="См.№8 Пож."/>
      <sheetName val="См.№3 ВиК"/>
      <sheetName val="Восстановл_Лист42"/>
      <sheetName val="Восстановл_Лист22"/>
      <sheetName val="Восстановл_Лист43"/>
      <sheetName val="Восстановл_Лист24"/>
      <sheetName val="Восстановл_Лист48"/>
      <sheetName val="Восстановл_Лист50"/>
      <sheetName val="Восстановл_Лист30"/>
      <sheetName val="Восстановл_Лист51"/>
      <sheetName val="Восстановл_Лист23"/>
      <sheetName val="Восстановл_Лист32"/>
      <sheetName val="Восстановл_Лист52"/>
      <sheetName val="Восстановл_Лист53"/>
      <sheetName val="Восстановл_Лист55"/>
      <sheetName val="Восстановл_Лист56"/>
      <sheetName val="Восстановл_Лист26"/>
      <sheetName val="Восстановл_Лист57"/>
      <sheetName val="Восстановл_Лист58"/>
      <sheetName val="Восстановл_Лист59"/>
      <sheetName val="Восстановл_Лист60"/>
      <sheetName val="Восстановл_Лист61"/>
      <sheetName val="Восстановл_Лист3"/>
      <sheetName val="Восстановл_Лист62"/>
      <sheetName val="Восстановл_Лист63"/>
      <sheetName val="Восстановл_Лист64"/>
      <sheetName val="Восстановл_Лист35"/>
      <sheetName val="Восстановл_Лист67"/>
      <sheetName val="Восстановл_Лист68"/>
      <sheetName val="Восстановл_Лист65"/>
      <sheetName val="Восстановл_Лист69"/>
      <sheetName val="Восстановл_Лист66"/>
      <sheetName val="Восстановл_Лист97"/>
      <sheetName val="Восстановл_Лист54"/>
      <sheetName val="Восстановл_Лист70"/>
      <sheetName val="Восстановл_Лист96"/>
      <sheetName val="Восстановл_Лист33"/>
      <sheetName val="Восстановл_Лист71"/>
      <sheetName val="Восстановл_Лист36"/>
      <sheetName val="Восстановл_Лист98"/>
      <sheetName val="Восстановл_Лист34"/>
      <sheetName val="Восстановл_Лист72"/>
      <sheetName val="Восстановл_Лист73"/>
      <sheetName val="Восстановл_Лист74"/>
      <sheetName val="Восстановл_Лист31"/>
      <sheetName val="РСС_АУ"/>
      <sheetName val="Раб.АУ"/>
      <sheetName val="Сметы за сопровождение"/>
      <sheetName val="СМ_x000b__x0011__x0012__x000c__x0011__x0011__x0011__x0011__x0011__x0011_"/>
      <sheetName val="ᄀᄀᄀᄀᄀᄀᄀᄀᄀᄀᄀᄀᄀᄀᄀᄀᄀ"/>
      <sheetName val="2-stage"/>
      <sheetName val="См.3_АСУ"/>
      <sheetName val="Полигон - ИЭИ "/>
      <sheetName val="Ком"/>
      <sheetName val="Смета ТЗ АСУ-16"/>
      <sheetName val="База Геодезия"/>
      <sheetName val="База Геология"/>
      <sheetName val="База Геофизика"/>
      <sheetName val="4.1.1"/>
      <sheetName val="исп.1.1.1"/>
      <sheetName val="База Гидро"/>
      <sheetName val="4.2.1"/>
      <sheetName val="исп.1.1.2"/>
      <sheetName val="Исп. смета этап 1.1, 1.2"/>
      <sheetName val="Экология-3"/>
      <sheetName val="лч и кам"/>
      <sheetName val="Бл.электр."/>
      <sheetName val="Объем работ"/>
      <sheetName val="MararashAA"/>
      <sheetName val="ПРОЦЕНТЫ"/>
      <sheetName val="АСУ-линия-1"/>
      <sheetName val="ТЗ АСУ-1"/>
      <sheetName val="Виды работ АСО"/>
      <sheetName val="таблица_руко_x0019__x0015__x0009__x0003__x000c__x0011__x0011_"/>
      <sheetName val="таблица_руко_x0019__x0015_ _x0003__x000c__x0011__x0011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/>
      <sheetData sheetId="224"/>
      <sheetData sheetId="225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мета"/>
      <sheetName val="Ик 2006"/>
      <sheetName val="Амур ДОН"/>
      <sheetName val="ВСТО РП  км 570 - км 1088"/>
      <sheetName val="ВСТО ВЛ вдол  км 570 - км 1088 "/>
      <sheetName val="Сопутствующие сооружения"/>
      <sheetName val="Причалы"/>
      <sheetName val="ВСТО ОИ км 570 - км 1088 "/>
      <sheetName val="ВСТО 500км - 160 рек"/>
      <sheetName val="14 рек ОИ"/>
      <sheetName val="14 рек ТЭО"/>
      <sheetName val="14рек РД"/>
      <sheetName val="Амур ОИ (2 вар.)"/>
      <sheetName val="Амур ТЭО"/>
      <sheetName val="Амур РП"/>
      <sheetName val="Д2-246 (2)"/>
      <sheetName val="Д1-252  (2)"/>
      <sheetName val="Д 1 -253 (2)"/>
      <sheetName val="Д 2 -253 (2)"/>
      <sheetName val="Д 2-285 (2)"/>
      <sheetName val="Д 2-497 (2)"/>
      <sheetName val="Д 2-499 (2)"/>
      <sheetName val="Д 1-565 (3)"/>
      <sheetName val="Д 1-565 (4)"/>
      <sheetName val="Дон Др.1"/>
      <sheetName val="Перевозная исп"/>
      <sheetName val="Перевозная2"/>
      <sheetName val="ВЛ Филино"/>
      <sheetName val="ВСТО 2700-2850"/>
      <sheetName val="Иркутская"/>
      <sheetName val="Бурятия"/>
      <sheetName val="Чита"/>
      <sheetName val="Хабаровский"/>
      <sheetName val="Приморский"/>
      <sheetName val="Перевозная"/>
      <sheetName val="Эстакада"/>
      <sheetName val="Овраг"/>
      <sheetName val="ВСТОисп"/>
      <sheetName val="От п.ст. 119"/>
      <sheetName val="Пл.рег.давл."/>
      <sheetName val="от НПС Коломна"/>
      <sheetName val="От фидера Индустрия"/>
      <sheetName val="НПС1 с Печ"/>
      <sheetName val="Кожва-НПС1"/>
      <sheetName val="ПС 220-100"/>
      <sheetName val="ВЛ Ухта-НПС2"/>
      <sheetName val="ВЛ Стэц-НПС2 (2)"/>
      <sheetName val="ВЛ 110 -ПС Ухта"/>
      <sheetName val="ПС 100 при НПС 2"/>
      <sheetName val="Климат"/>
      <sheetName val="Климат-Волга"/>
      <sheetName val="Кудьма"/>
      <sheetName val="Волга"/>
      <sheetName val="ВЛ 155-157ис.г"/>
      <sheetName val="ОтНПС Коломна Сев.Кол.Исп.гид"/>
      <sheetName val="Дружба овраги"/>
      <sheetName val="Д2 -134"/>
      <sheetName val="Д2-246"/>
      <sheetName val="Д1-252 "/>
      <sheetName val="Д 1 -253"/>
      <sheetName val="Д 2 -253"/>
      <sheetName val="Д 2-285"/>
      <sheetName val="Д 2-497"/>
      <sheetName val="Д 2-499"/>
      <sheetName val="Д 1-565"/>
      <sheetName val="Сестрорецкая"/>
      <sheetName val="ДОН Печора"/>
      <sheetName val="ТЭО Печора"/>
      <sheetName val="ОИ Печора "/>
      <sheetName val="ОИ Хар-Инд"/>
      <sheetName val="ТЭО Хар-Инд "/>
      <sheetName val="ОИ Печора  (2)"/>
      <sheetName val="ОИ Хар-Инд (2)"/>
      <sheetName val="ТЭО Хар-Инд  (2)"/>
      <sheetName val="ТОН-2"/>
      <sheetName val="Курган-кольца"/>
      <sheetName val="Реки Брянск(пртр)"/>
      <sheetName val="Сур-Ал(РД)"/>
      <sheetName val="Сур-Ал(ТЭО)"/>
      <sheetName val="Сур-Ал(ОИ)"/>
      <sheetName val="Сур-Ал(ДОН)"/>
      <sheetName val="Мал. водоток-Урал"/>
      <sheetName val="Урал"/>
      <sheetName val="Теребутинец-2"/>
      <sheetName val="Теребутинец-1"/>
      <sheetName val="Левочка-2"/>
      <sheetName val="Левочка-1"/>
      <sheetName val="Китай РД "/>
      <sheetName val="Амур РД"/>
      <sheetName val="ВСТО-Казьмино"/>
      <sheetName val="ВОЛС-Лен"/>
      <sheetName val="ВОЛС-Тв"/>
      <sheetName val="Дичня"/>
      <sheetName val="Бор-Подб"/>
      <sheetName val="Пест-Бык"/>
      <sheetName val="Юб-Пест"/>
      <sheetName val="Кириши-ГРЭС-19"/>
      <sheetName val="2436"/>
      <sheetName val="Самара"/>
      <sheetName val="Волга241"/>
      <sheetName val="Волга2093"/>
      <sheetName val="Вала"/>
      <sheetName val="Сок"/>
      <sheetName val="Вятка"/>
      <sheetName val="Св.Нос"/>
      <sheetName val="Мурманск(М)"/>
      <sheetName val="Southvar"/>
      <sheetName val="Pechёra"/>
      <sheetName val="Obь"/>
      <sheetName val="SevDv"/>
      <sheetName val="KemOz"/>
      <sheetName val="Ozero"/>
      <sheetName val="Меша"/>
      <sheetName val="Пахра"/>
      <sheetName val="Kanzal"/>
      <sheetName val="Vыmь"/>
      <sheetName val="Pinega"/>
      <sheetName val="Onega"/>
      <sheetName val="Belkanal"/>
      <sheetName val="Vesliana"/>
      <sheetName val="Kemь"/>
      <sheetName val="Est-Niva"/>
      <sheetName val="Ichma"/>
      <sheetName val="Uhta"/>
      <sheetName val="ВОЛС-Яр"/>
      <sheetName val="Смета (3)"/>
      <sheetName val="ВОЛС-Нов"/>
      <sheetName val="791-797 БТС"/>
      <sheetName val="РАСЧЕТ СМЕТЫ"/>
      <sheetName val="топография"/>
      <sheetName val="свод 3"/>
      <sheetName val="свод 2"/>
      <sheetName val="ПДР"/>
      <sheetName val="топо"/>
      <sheetName val="Данные для расчёта сметы"/>
      <sheetName val="total"/>
      <sheetName val="Комплектация"/>
      <sheetName val="трубы"/>
      <sheetName val="СМР"/>
      <sheetName val="дороги"/>
      <sheetName val="СметаСводная Рыб"/>
      <sheetName val="Б.Сатка"/>
      <sheetName val="Исполнение по оборуд_"/>
      <sheetName val="исходные данные"/>
      <sheetName val="расчетные таблицы"/>
      <sheetName val="Лист2"/>
      <sheetName val="кп ГК"/>
      <sheetName val="информация"/>
      <sheetName val="93-110"/>
      <sheetName val="ИД"/>
      <sheetName val="УП _2004"/>
      <sheetName val="СметаСводна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/>
      <sheetData sheetId="148"/>
      <sheetData sheetId="149" refreshError="1"/>
      <sheetData sheetId="150" refreshError="1"/>
      <sheetData sheetId="151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опография"/>
      <sheetName val="геология"/>
      <sheetName val="гидрология"/>
      <sheetName val="эл.химз."/>
      <sheetName val="геология "/>
      <sheetName val="ПДР"/>
      <sheetName val="График"/>
      <sheetName val="Пример расчета"/>
      <sheetName val="ПДР ООО &quot;Юкос ФБЦ&quot;"/>
      <sheetName val="Разработка проекта"/>
      <sheetName val="Суточная"/>
      <sheetName val="Сводная смета"/>
      <sheetName val="list"/>
      <sheetName val="Лист1"/>
      <sheetName val="Обновление"/>
      <sheetName val="Цена"/>
      <sheetName val="Product"/>
      <sheetName val="Смета"/>
      <sheetName val="исходные данные"/>
      <sheetName val="расчетные таблицы"/>
      <sheetName val="Зап-3- СЦБ"/>
      <sheetName val="СМЕТА проект"/>
      <sheetName val="все"/>
      <sheetName val="К.рын"/>
      <sheetName val="Шкаф"/>
      <sheetName val="Коэфф1."/>
      <sheetName val="Прайс лист"/>
      <sheetName val="Табл38-7"/>
      <sheetName val="вариант"/>
      <sheetName val="СС"/>
      <sheetName val="свод 2"/>
      <sheetName val="Баланс (Ф1)"/>
      <sheetName val="Прибыль опл"/>
      <sheetName val="data"/>
      <sheetName val="Смета 1"/>
      <sheetName val="сводная"/>
      <sheetName val="См 1 наруж.водопровод"/>
      <sheetName val="топо"/>
      <sheetName val="5ОборРабМест(HP)"/>
      <sheetName val="РП"/>
      <sheetName val="1"/>
      <sheetName val="к.84-к.83"/>
      <sheetName val="СметаСводная Рыб"/>
      <sheetName val="СметаСводная Колпино"/>
      <sheetName val="СметаСводная"/>
      <sheetName val="sapactivexlhiddensheet"/>
      <sheetName val="КП (2)"/>
      <sheetName val="13.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опография"/>
      <sheetName val="геология"/>
      <sheetName val="гидрология"/>
      <sheetName val="эл.химз."/>
      <sheetName val="геология "/>
      <sheetName val="Смета"/>
      <sheetName val="ПДР"/>
      <sheetName val="свод 2"/>
      <sheetName val="РасчетКомандир1"/>
      <sheetName val="РасчетКомандир2"/>
      <sheetName val="свод 3"/>
      <sheetName val="топо"/>
      <sheetName val="Зап-3- СЦБ"/>
      <sheetName val="Данные для расчёта сметы"/>
      <sheetName val="Шкаф"/>
      <sheetName val="Коэфф1."/>
      <sheetName val="Прайс лист"/>
      <sheetName val="исходные данные"/>
      <sheetName val="расчетные таблицы"/>
      <sheetName val="См3 СЦБ-зап"/>
      <sheetName val="СметаСводная Рыб"/>
      <sheetName val="эл_химз_"/>
      <sheetName val="геология_"/>
      <sheetName val="Лист1"/>
      <sheetName val="Обновление"/>
      <sheetName val="Цена"/>
      <sheetName val="Product"/>
      <sheetName val="ТИТУЛ"/>
      <sheetName val="6.14"/>
      <sheetName val="ОБЩЕСТВА"/>
      <sheetName val="6.3.1"/>
      <sheetName val="6.20"/>
      <sheetName val="6.4.1"/>
      <sheetName val="ПРОГНОЗ_1"/>
      <sheetName val="6_11_1  сторонние"/>
      <sheetName val="установки"/>
      <sheetName val="8.14 КР (списание)ОПСТИКР"/>
      <sheetName val="Стр1"/>
      <sheetName val="Список"/>
      <sheetName val="6_14"/>
      <sheetName val="6_3_1"/>
      <sheetName val="6_20"/>
      <sheetName val="6_4_1"/>
      <sheetName val="6_11_1__сторонние"/>
      <sheetName val="8_14_КР_(списание)ОПСТИКР"/>
      <sheetName val="Справочные данные"/>
      <sheetName val="Амур ДОН"/>
      <sheetName val="кп ГК"/>
      <sheetName val="Б.Сатка"/>
      <sheetName val="Исполнение по оборуд_"/>
      <sheetName val="Calc"/>
      <sheetName val="total"/>
      <sheetName val="Комплектация"/>
      <sheetName val="трубы"/>
      <sheetName val="СМР"/>
      <sheetName val="дороги"/>
      <sheetName val="ИД"/>
      <sheetName val="УП _2004"/>
      <sheetName val="геолог"/>
      <sheetName val="Справка"/>
      <sheetName val="свод_2"/>
      <sheetName val="свод_3"/>
      <sheetName val="Зап-3-_СЦБ"/>
      <sheetName val="Данные_для_расчёта_сметы"/>
      <sheetName val="Summary"/>
      <sheetName val="ЭХЗ"/>
      <sheetName val="Коэфф"/>
      <sheetName val="Смета2 проект. раб."/>
      <sheetName val="График"/>
      <sheetName val="Счет-Фактура"/>
      <sheetName val="Кредиты"/>
      <sheetName val="Суточная"/>
      <sheetName val="вариант"/>
      <sheetName val="Табл38-7"/>
      <sheetName val="данные"/>
      <sheetName val="СС"/>
      <sheetName val="Баланс"/>
      <sheetName val="Production and Spend"/>
      <sheetName val="DATA"/>
      <sheetName val="Списки"/>
      <sheetName val="6.14_КР"/>
      <sheetName val="см8"/>
      <sheetName val="Прилож"/>
      <sheetName val="Пример расчета"/>
      <sheetName val="все"/>
      <sheetName val="Нормы"/>
      <sheetName val="sapactivexlhiddensheet"/>
      <sheetName val="OCK1"/>
      <sheetName val="1.3"/>
      <sheetName val="ИГ1"/>
      <sheetName val="К.рын"/>
      <sheetName val="Сводная смета"/>
      <sheetName val="Землеотвод"/>
      <sheetName val="1"/>
      <sheetName val="РП"/>
      <sheetName val="к.84-к.83"/>
      <sheetName val="СМЕТА проект"/>
      <sheetName val="2002(v2)"/>
      <sheetName val="справ."/>
      <sheetName val="Пояснение "/>
      <sheetName val="93-110"/>
      <sheetName val="list"/>
      <sheetName val="См 1 наруж.водопровод"/>
      <sheetName val="Восстановл_Лист7"/>
      <sheetName val="Восстановл_Лист13"/>
      <sheetName val="Восстановл_Лист15"/>
      <sheetName val="Восстановл_Лист19"/>
      <sheetName val="Восстановл_Лист44"/>
      <sheetName val="Восстановл_Лист6"/>
      <sheetName val="Восстановл_Лист4"/>
      <sheetName val="Восстановл_Лист45"/>
      <sheetName val="Восстановл_Лист9"/>
      <sheetName val="Восстановл_Лист10"/>
      <sheetName val="Восстановл_Лист46"/>
      <sheetName val="Восстановл_Лист11"/>
      <sheetName val="Восстановл_Лист47"/>
      <sheetName val="Восстановл_Лист20"/>
      <sheetName val="Восстановл_Лист49"/>
      <sheetName val="Восстановл_Лист21"/>
      <sheetName val="свод"/>
      <sheetName val="сводная"/>
      <sheetName val="Разработка проекта"/>
      <sheetName val="КП НовоКов"/>
      <sheetName val="ПДР ООО &quot;Юкос ФБЦ&quot;"/>
      <sheetName val="Прибыль опл"/>
      <sheetName val="сохранить"/>
      <sheetName val="3.1"/>
      <sheetName val="Коммерческие расходы"/>
      <sheetName val="13.1"/>
      <sheetName val="Лист опроса"/>
      <sheetName val="5ОборРабМест(HP)"/>
      <sheetName val="СметаСводная Колпино"/>
      <sheetName val="HP и оргтехника"/>
      <sheetName val="Лист2"/>
      <sheetName val="справ_"/>
      <sheetName val="оборудован"/>
      <sheetName val="СметаСводная снег"/>
      <sheetName val="СметаСводная"/>
      <sheetName val="СметаСводная павильон"/>
      <sheetName val="Перечень ИУ"/>
      <sheetName val="Упр"/>
      <sheetName val="НМА"/>
      <sheetName val="оператор"/>
      <sheetName val="исх_данные"/>
      <sheetName val="ст ГТМ"/>
      <sheetName val="2002_v2_"/>
      <sheetName val="свод1"/>
      <sheetName val="таблица руководству"/>
      <sheetName val="Суточная добыча за неделю"/>
      <sheetName val="Хаттон 90.90 Femco"/>
      <sheetName val="ИД1"/>
      <sheetName val="шаблон"/>
      <sheetName val="Таблица 4 АСУТП"/>
      <sheetName val="Смета 5.2. Кусты25,29,31,65"/>
      <sheetName val="свод общ"/>
      <sheetName val="изыскания 2"/>
      <sheetName val="мсн"/>
      <sheetName val="КП к ГК"/>
      <sheetName val="ID"/>
      <sheetName val="Смета 1"/>
      <sheetName val="История"/>
      <sheetName val="Р1"/>
      <sheetName val="Параметры_i"/>
      <sheetName val="Таблица 2"/>
      <sheetName val="Input"/>
      <sheetName val="Calculation"/>
      <sheetName val="RSOILBAL"/>
      <sheetName val="Смета2_проект__раб_"/>
      <sheetName val="Смета_1"/>
      <sheetName val="информация"/>
      <sheetName val="смета 2 проект. работы"/>
      <sheetName val="4сд"/>
      <sheetName val="2сд"/>
      <sheetName val="7сд"/>
      <sheetName val="MAIN_PARAMETERS"/>
      <sheetName val="Ачинский НПЗ"/>
      <sheetName val="СС замеч с ответами"/>
      <sheetName val="начало"/>
      <sheetName val="Main"/>
      <sheetName val="в работу"/>
      <sheetName val="1ПС"/>
      <sheetName val="Курсы"/>
      <sheetName val="3.2"/>
      <sheetName val="3.3"/>
      <sheetName val="Р2.1"/>
      <sheetName val="Р2.2"/>
      <sheetName val="Р3"/>
      <sheetName val="Р4"/>
      <sheetName val="Р5"/>
      <sheetName val="Р7"/>
      <sheetName val="Удельные(проф.)"/>
      <sheetName val="Спецификация"/>
      <sheetName val="Константы и результаты"/>
      <sheetName val="Лизинг"/>
      <sheetName val="расчет №3"/>
      <sheetName val="20_Кредиты краткосрочные"/>
      <sheetName val="Текущие цены"/>
      <sheetName val="рабочий"/>
      <sheetName val="окраска"/>
      <sheetName val="отчет эл_эн  2000"/>
      <sheetName val="№5 СУБ Инж защ"/>
      <sheetName val="Исполнение _освоение по закупк_"/>
      <sheetName val="Исполнение для Ускова"/>
      <sheetName val="Выборка по отсыпкам"/>
      <sheetName val="ИП _отсыпки_"/>
      <sheetName val="ИП _отсыпки_ФОТ_диз_т_"/>
      <sheetName val="ИП _отсыпки_ _выборка_"/>
      <sheetName val="Исполнение по оборуд_ _2_"/>
      <sheetName val="Исполнение сжато"/>
      <sheetName val="Форма для бурения"/>
      <sheetName val="Форма для КС"/>
      <sheetName val="Форма для ГР"/>
      <sheetName val="Корректировка"/>
      <sheetName val="Смета 1свод"/>
      <sheetName val="3.1 ТХ"/>
      <sheetName val="ЗП_ЮНГ"/>
      <sheetName val="3.5"/>
      <sheetName val="суб.подряд"/>
      <sheetName val="ПСБ - ОЭ"/>
      <sheetName val="Смета 2"/>
      <sheetName val="Январь"/>
      <sheetName val="ИДвалка"/>
      <sheetName val="СметаСводная 1 оч"/>
      <sheetName val="Итог"/>
      <sheetName val="Вспомогательный"/>
      <sheetName val="Перечень Заказчиков"/>
      <sheetName val="Капитальные затраты"/>
      <sheetName val="Opex personnel (Term facs)"/>
      <sheetName val="КП (2)"/>
      <sheetName val="2.2 "/>
      <sheetName val="ПОДПИСИ"/>
      <sheetName val="РАСЧЕТ"/>
      <sheetName val="Бюджет"/>
      <sheetName val="Norm"/>
      <sheetName val="эл_химз_1"/>
      <sheetName val="геология_1"/>
      <sheetName val="6_141"/>
      <sheetName val="6_3_11"/>
      <sheetName val="6_201"/>
      <sheetName val="6_4_11"/>
      <sheetName val="6_11_1__сторонние1"/>
      <sheetName val="8_14_КР_(списание)ОПСТИКР1"/>
      <sheetName val="6_14_КР"/>
      <sheetName val="Текущие_цены"/>
      <sheetName val="Пример_расчета"/>
      <sheetName val="СметаСводная_Рыб"/>
      <sheetName val="отчет_эл_эн__2000"/>
      <sheetName val="к_84-к_83"/>
      <sheetName val="6.3"/>
      <sheetName val="6.7"/>
      <sheetName val="6.3.1.3"/>
      <sheetName val="Коэфф1_"/>
      <sheetName val="Прайс_лист"/>
      <sheetName val="См_1_наруж_водопровод"/>
      <sheetName val="Разработка_проекта"/>
      <sheetName val="КП_НовоКов"/>
      <sheetName val="СметаСводная_1_оч"/>
      <sheetName val="Переменные и константы"/>
      <sheetName val="пятилетка"/>
      <sheetName val="мониторинг"/>
      <sheetName val="свод (2)"/>
      <sheetName val="Калплан ОИ2 Макм крестики"/>
      <sheetName val="Св. смета"/>
      <sheetName val="РБС ИЗМ1"/>
      <sheetName val="РН-ПНГ"/>
      <sheetName val="влад-таблица"/>
      <sheetName val="2002(v1)"/>
      <sheetName val="Подрядчики"/>
      <sheetName val="мат"/>
      <sheetName val="суб_подряд"/>
      <sheetName val="ПСБ_-_ОЭ"/>
      <sheetName val="D"/>
      <sheetName val="4"/>
      <sheetName val="смета СИД"/>
      <sheetName val="часы"/>
      <sheetName val="ресурсная вед."/>
      <sheetName val="р.Волхов"/>
      <sheetName val="Калплан Кра"/>
      <sheetName val="Материалы"/>
      <sheetName val="6.11 новый"/>
      <sheetName val="Хар_"/>
      <sheetName val="С1_"/>
      <sheetName val="СтрЗапасов (2)"/>
      <sheetName val="Lim"/>
      <sheetName val="Справочник"/>
      <sheetName val="PwC Copies from old models --&gt;&gt;"/>
      <sheetName val="Справочники"/>
      <sheetName val="Journals"/>
      <sheetName val="ц_1991"/>
      <sheetName val="rvldmrv"/>
      <sheetName val="Сравнение ДПН факт 06-07"/>
      <sheetName val="Параметры"/>
      <sheetName val="трансформация1"/>
      <sheetName val="НМ расчеты"/>
      <sheetName val="Names"/>
      <sheetName val="breakdown"/>
      <sheetName val="Destination"/>
      <sheetName val="ДКС"/>
      <sheetName val="Етыпур"/>
      <sheetName val="НВГПЗ"/>
      <sheetName val="НГКХ"/>
      <sheetName val="ПСП"/>
      <sheetName val="Тобольск"/>
      <sheetName val="УПН"/>
      <sheetName val="ПСПавтодор"/>
      <sheetName val="НГХК"/>
      <sheetName val="КП к снег Рыбинская"/>
      <sheetName val="EKDEB90"/>
      <sheetName val="Коэф КВ"/>
      <sheetName val="К"/>
      <sheetName val="Смета терзем"/>
      <sheetName val="Кал.план Жукова даты - не надо"/>
      <sheetName val="кп"/>
      <sheetName val="матер."/>
      <sheetName val="КП Прим (3)"/>
      <sheetName val="Лист3"/>
      <sheetName val="АЧ"/>
      <sheetName val="кп (3)"/>
      <sheetName val="СП"/>
      <sheetName val="фонтан разбитый2"/>
      <sheetName val="накладная"/>
      <sheetName val="Акт"/>
      <sheetName val="Баланс (Ф1)"/>
      <sheetName val="Смета-Т"/>
      <sheetName val=""/>
      <sheetName val="Смета 3 Гидролог"/>
      <sheetName val="Записка СЦБ"/>
      <sheetName val="Общая часть"/>
      <sheetName val="Табл.5"/>
      <sheetName val="Табл.2"/>
      <sheetName val="Исх.данные"/>
      <sheetName val="ВКЕ"/>
      <sheetName val="Additives"/>
      <sheetName val="Ryazan"/>
      <sheetName val="Assumpt"/>
      <sheetName val="Control"/>
      <sheetName val="См №3 ОПР"/>
      <sheetName val="см.№6 АВЗУ и ГПЗУ"/>
      <sheetName val="Геофизика"/>
      <sheetName val="Геодезия"/>
      <sheetName val="Экология1"/>
      <sheetName val="АУП"/>
      <sheetName val="CENTR"/>
      <sheetName val="Input Assumptions"/>
      <sheetName val="DMTR_BP_03"/>
      <sheetName val="см №1.1 Геодезические работы "/>
      <sheetName val="см №1.4 Экология "/>
      <sheetName val="АСУ ТП 1 этап ПД"/>
      <sheetName val="Расчет курса"/>
      <sheetName val="XLR_NoRangeSheet"/>
      <sheetName val="НЕДЕЛИ"/>
      <sheetName val="GD"/>
      <sheetName val="13_1"/>
      <sheetName val="РС "/>
      <sheetName val="Курс доллара"/>
      <sheetName val="Календарь новый"/>
      <sheetName val="Смета № 1 ИИ линия"/>
      <sheetName val="Дополнительные параметры"/>
      <sheetName val="ЛЧ"/>
      <sheetName val="Leistungsakt"/>
      <sheetName val="Свод объем"/>
      <sheetName val="Дог цена"/>
      <sheetName val="SakhNIPI5"/>
      <sheetName val="ПИР"/>
      <sheetName val="1155"/>
      <sheetName val="выборка на22 июня"/>
      <sheetName val="HP_и_оргтехника"/>
      <sheetName val="СМЕТА_проект"/>
      <sheetName val="Лист_опроса"/>
      <sheetName val="ОПС"/>
      <sheetName val="СметаСводная_снег"/>
      <sheetName val="см 5 ОДД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/>
      <sheetData sheetId="167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/>
      <sheetData sheetId="222"/>
      <sheetData sheetId="223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/>
      <sheetData sheetId="367"/>
      <sheetData sheetId="368"/>
      <sheetData sheetId="369" refreshError="1"/>
      <sheetData sheetId="370" refreshError="1"/>
      <sheetData sheetId="371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опография"/>
      <sheetName val="геология"/>
      <sheetName val="гидрология"/>
      <sheetName val="эл.химз."/>
      <sheetName val="геология "/>
      <sheetName val="ТИТУЛ"/>
      <sheetName val="6.14"/>
      <sheetName val="ОБЩЕСТВА"/>
      <sheetName val="6.3.1"/>
      <sheetName val="6.20"/>
      <sheetName val="6.4.1"/>
      <sheetName val="ПРОГНОЗ_1"/>
      <sheetName val="Смета"/>
      <sheetName val="Лист1"/>
      <sheetName val="6_11_1  сторонние"/>
      <sheetName val="установки"/>
      <sheetName val="8.14 КР (списание)ОПСТИКР"/>
      <sheetName val="Стр1"/>
      <sheetName val="Список"/>
      <sheetName val="топо"/>
      <sheetName val="Данные для расчёта сметы"/>
      <sheetName val="ПДР"/>
      <sheetName val="см8"/>
      <sheetName val="DATA"/>
      <sheetName val="эл_химз_"/>
      <sheetName val="геология_"/>
      <sheetName val="6_14"/>
      <sheetName val="6_3_1"/>
      <sheetName val="6_20"/>
      <sheetName val="6_4_1"/>
      <sheetName val="6_11_1__сторонние"/>
      <sheetName val="8_14_КР_(списание)ОПСТИКР"/>
      <sheetName val="Списки"/>
      <sheetName val="вариант"/>
      <sheetName val="Обновление"/>
      <sheetName val="Цена"/>
      <sheetName val="Product"/>
      <sheetName val="6.14_КР"/>
      <sheetName val="Summary"/>
      <sheetName val="свод 2"/>
      <sheetName val="Прилож"/>
      <sheetName val="все"/>
      <sheetName val="Табл38-7"/>
      <sheetName val="Зап-3- СЦБ"/>
      <sheetName val="информация"/>
      <sheetName val="Кредиты"/>
      <sheetName val="Нормы"/>
      <sheetName val="Текущие цены"/>
      <sheetName val="рабочий"/>
      <sheetName val="окраска"/>
      <sheetName val="отчет эл_эн  2000"/>
      <sheetName val="Пример расчета"/>
      <sheetName val="СметаСводная Рыб"/>
      <sheetName val="13.1"/>
      <sheetName val="Счет-Фактура"/>
      <sheetName val="к.84-к.83"/>
      <sheetName val="Коэфф1."/>
      <sheetName val="График"/>
      <sheetName val="ПОДПИСИ"/>
      <sheetName val="РАСЧЕТ"/>
      <sheetName val="КП (2)"/>
      <sheetName val="Бюджет"/>
      <sheetName val="Norm"/>
      <sheetName val="К.рын"/>
      <sheetName val="Сводная смета"/>
      <sheetName val="эл_химз_1"/>
      <sheetName val="геология_1"/>
      <sheetName val="6_141"/>
      <sheetName val="6_3_11"/>
      <sheetName val="6_201"/>
      <sheetName val="6_4_11"/>
      <sheetName val="6_11_1__сторонние1"/>
      <sheetName val="8_14_КР_(списание)ОПСТИКР1"/>
      <sheetName val="6_14_КР"/>
      <sheetName val="Данные_для_расчёта_сметы"/>
      <sheetName val="Текущие_цены"/>
      <sheetName val="свод_2"/>
      <sheetName val="Зап-3-_СЦБ"/>
      <sheetName val="Пример_расчета"/>
      <sheetName val="СметаСводная_Рыб"/>
      <sheetName val="отчет_эл_эн__2000"/>
      <sheetName val="к_84-к_83"/>
      <sheetName val="6.3"/>
      <sheetName val="6.7"/>
      <sheetName val="6.3.1.3"/>
      <sheetName val="Лист2"/>
      <sheetName val="sapactivexlhiddensheet"/>
      <sheetName val="свод 3"/>
      <sheetName val="ID"/>
      <sheetName val="СС"/>
      <sheetName val="ЭХЗ"/>
      <sheetName val="РасчетКомандир1"/>
      <sheetName val="РасчетКомандир2"/>
      <sheetName val="Коэфф"/>
      <sheetName val="Смета2 проект. раб."/>
      <sheetName val="Суточная"/>
      <sheetName val="Смета 1"/>
      <sheetName val="РП"/>
      <sheetName val="данные"/>
      <sheetName val="Баланс"/>
      <sheetName val="Смета2_проект__раб_"/>
      <sheetName val="Смета_1"/>
      <sheetName val="СМЕТА проект"/>
      <sheetName val="Production and Spend"/>
      <sheetName val="OCK1"/>
      <sheetName val="Шкаф"/>
      <sheetName val="Прайс лист"/>
      <sheetName val="1.3"/>
      <sheetName val="ИГ1"/>
      <sheetName val="Землеотвод"/>
      <sheetName val="шаблон"/>
      <sheetName val="См 1 наруж.водопровод"/>
      <sheetName val="Восстановл_Лист7"/>
      <sheetName val="Восстановл_Лист13"/>
      <sheetName val="Восстановл_Лист15"/>
      <sheetName val="Восстановл_Лист19"/>
      <sheetName val="Восстановл_Лист44"/>
      <sheetName val="Восстановл_Лист6"/>
      <sheetName val="Восстановл_Лист4"/>
      <sheetName val="Восстановл_Лист45"/>
      <sheetName val="Восстановл_Лист9"/>
      <sheetName val="Восстановл_Лист10"/>
      <sheetName val="Восстановл_Лист46"/>
      <sheetName val="Восстановл_Лист11"/>
      <sheetName val="Восстановл_Лист47"/>
      <sheetName val="Восстановл_Лист20"/>
      <sheetName val="Восстановл_Лист49"/>
      <sheetName val="Восстановл_Лист21"/>
      <sheetName val="свод"/>
      <sheetName val="сводная"/>
      <sheetName val="Разработка проекта"/>
      <sheetName val="КП НовоКов"/>
      <sheetName val="СметаСводная 1 оч"/>
      <sheetName val="Коэфф1_"/>
      <sheetName val="Прайс_лист"/>
      <sheetName val="См_1_наруж_водопровод"/>
      <sheetName val="Разработка_проекта"/>
      <sheetName val="КП_НовоКов"/>
      <sheetName val="СметаСводная_1_оч"/>
      <sheetName val="Переменные и константы"/>
      <sheetName val="пятилетка"/>
      <sheetName val="мониторинг"/>
      <sheetName val="свод (2)"/>
      <sheetName val="Калплан ОИ2 Макм крестики"/>
      <sheetName val="СметаСводная павильон"/>
      <sheetName val="93-110"/>
      <sheetName val="Св. смета"/>
      <sheetName val="РБС ИЗМ1"/>
      <sheetName val="СметаСводная снег"/>
      <sheetName val="Лист опроса"/>
      <sheetName val="Исполнение _освоение по закупк_"/>
      <sheetName val="Исполнение для Ускова"/>
      <sheetName val="Выборка по отсыпкам"/>
      <sheetName val="ИП _отсыпки_"/>
      <sheetName val="ИП _отсыпки_ФОТ_диз_т_"/>
      <sheetName val="ИП _отсыпки_ _выборка_"/>
      <sheetName val="Исполнение по оборуд_"/>
      <sheetName val="Исполнение по оборуд_ _2_"/>
      <sheetName val="Исполнение сжато"/>
      <sheetName val="Форма для бурения"/>
      <sheetName val="Форма для КС"/>
      <sheetName val="Форма для ГР"/>
      <sheetName val="Корректировка"/>
      <sheetName val="Смета 1свод"/>
      <sheetName val="таблица руководству"/>
      <sheetName val="Суточная добыча за неделю"/>
      <sheetName val="list"/>
      <sheetName val="Прибыль опл"/>
      <sheetName val="Вспомогательный"/>
      <sheetName val="сохранить"/>
      <sheetName val="5ОборРабМест(HP)"/>
      <sheetName val="№5 СУБ Инж защ"/>
      <sheetName val="HP и оргтехника"/>
      <sheetName val="Calc"/>
      <sheetName val="История"/>
      <sheetName val="Р1"/>
      <sheetName val="Параметры_i"/>
      <sheetName val="Таблица 2"/>
      <sheetName val="свод1"/>
      <sheetName val="Таблица 4 АСУТП"/>
      <sheetName val="Input"/>
      <sheetName val="Calculation"/>
      <sheetName val="ст ГТМ"/>
      <sheetName val="ПДР ООО &quot;Юкос ФБЦ&quot;"/>
      <sheetName val="исходные данные"/>
      <sheetName val="расчетные таблицы"/>
      <sheetName val="Амур ДОН"/>
      <sheetName val="кп ГК"/>
      <sheetName val="Справочные данные"/>
      <sheetName val="Б.Сатка"/>
      <sheetName val="total"/>
      <sheetName val="Комплектация"/>
      <sheetName val="трубы"/>
      <sheetName val="СМР"/>
      <sheetName val="дороги"/>
      <sheetName val="2002(v2)"/>
      <sheetName val="справ."/>
      <sheetName val="справ_"/>
      <sheetName val="2002_v2_"/>
      <sheetName val="СметаСводная"/>
      <sheetName val="оборудован"/>
      <sheetName val="Упр"/>
      <sheetName val="Перечень ИУ"/>
      <sheetName val="РН-ПНГ"/>
      <sheetName val="влад-таблица"/>
      <sheetName val="2002(v1)"/>
      <sheetName val="3.1 ТХ"/>
      <sheetName val="ЗП_ЮНГ"/>
      <sheetName val="НМА"/>
      <sheetName val="оператор"/>
      <sheetName val="исх_данные"/>
      <sheetName val="СметаСводная Колпино"/>
      <sheetName val="Подрядчики"/>
      <sheetName val="Январь"/>
      <sheetName val="Итог"/>
      <sheetName val="мсн"/>
      <sheetName val="мат"/>
      <sheetName val="3.5"/>
      <sheetName val="справка"/>
      <sheetName val="суб.подряд"/>
      <sheetName val="ПСБ - ОЭ"/>
      <sheetName val="суб_подряд"/>
      <sheetName val="ПСБ_-_ОЭ"/>
      <sheetName val="Смета 2"/>
      <sheetName val="D"/>
      <sheetName val="Ачинский НПЗ"/>
      <sheetName val="4"/>
      <sheetName val="ИД"/>
      <sheetName val="См3 СЦБ-зап"/>
      <sheetName val="Хаттон 90.90 Femco"/>
      <sheetName val="ИД1"/>
      <sheetName val="свод общ"/>
      <sheetName val="Смета 5.2. Кусты25,29,31,65"/>
      <sheetName val="смета СИД"/>
      <sheetName val="часы"/>
      <sheetName val="ресурсная вед."/>
      <sheetName val="ИДвалка"/>
      <sheetName val="р.Волхов"/>
      <sheetName val="КП к ГК"/>
      <sheetName val="изыскания 2"/>
      <sheetName val="Калплан Кра"/>
      <sheetName val="Материалы"/>
      <sheetName val="6.11 новый"/>
      <sheetName val="Opex personnel (Term facs)"/>
      <sheetName val="накладная"/>
      <sheetName val="Акт"/>
      <sheetName val="Капитальные затраты"/>
      <sheetName val="13_1"/>
      <sheetName val="1"/>
      <sheetName val="Пояснение "/>
      <sheetName val="3.1"/>
      <sheetName val="Коммерческие расходы"/>
      <sheetName val="RSOILBAL"/>
      <sheetName val="смета 2 проект. работы"/>
      <sheetName val="4сд"/>
      <sheetName val="2сд"/>
      <sheetName val="7сд"/>
      <sheetName val="MAIN_PARAMETERS"/>
      <sheetName val="СС замеч с ответами"/>
      <sheetName val="начало"/>
      <sheetName val="Main"/>
      <sheetName val="УП _2004"/>
      <sheetName val="в работу"/>
      <sheetName val="1ПС"/>
      <sheetName val="Курсы"/>
      <sheetName val="3.2"/>
      <sheetName val="3.3"/>
      <sheetName val="Р2.1"/>
      <sheetName val="Р2.2"/>
      <sheetName val="Р3"/>
      <sheetName val="Р4"/>
      <sheetName val="Р5"/>
      <sheetName val="Р7"/>
      <sheetName val="Удельные(проф.)"/>
      <sheetName val="Спецификация"/>
      <sheetName val="Константы и результаты"/>
      <sheetName val="Лизинг"/>
      <sheetName val="расчет №3"/>
      <sheetName val="20_Кредиты краткосрочные"/>
      <sheetName val="Перечень Заказчиков"/>
      <sheetName val="2.2 "/>
      <sheetName val="Хар_"/>
      <sheetName val="С1_"/>
      <sheetName val="СтрЗапасов (2)"/>
      <sheetName val="Lim"/>
      <sheetName val="Справочник"/>
      <sheetName val="PwC Copies from old models --&gt;&gt;"/>
      <sheetName val="Справочники"/>
      <sheetName val="Journals"/>
      <sheetName val="ц_1991"/>
      <sheetName val="rvldmrv"/>
      <sheetName val="Сравнение ДПН факт 06-07"/>
      <sheetName val="Параметры"/>
      <sheetName val="трансформация1"/>
      <sheetName val="НМ расчеты"/>
      <sheetName val="Names"/>
      <sheetName val="breakdown"/>
      <sheetName val="Destination"/>
      <sheetName val="ДКС"/>
      <sheetName val="Етыпур"/>
      <sheetName val="НВГПЗ"/>
      <sheetName val="НГКХ"/>
      <sheetName val="ПСП"/>
      <sheetName val="Тобольск"/>
      <sheetName val="УПН"/>
      <sheetName val="ПСПавтодор"/>
      <sheetName val="НГХК"/>
      <sheetName val="КП к снег Рыбинская"/>
      <sheetName val="EKDEB90"/>
      <sheetName val="Коэф КВ"/>
      <sheetName val="К"/>
      <sheetName val="Смета терзем"/>
      <sheetName val="Кал.план Жукова даты - не надо"/>
      <sheetName val="кп"/>
      <sheetName val="матер."/>
      <sheetName val="КП Прим (3)"/>
      <sheetName val="Лист3"/>
      <sheetName val="АЧ"/>
      <sheetName val="кп (3)"/>
      <sheetName val="СП"/>
      <sheetName val="фонтан разбитый2"/>
      <sheetName val="Баланс (Ф1)"/>
      <sheetName val="Смета-Т"/>
      <sheetName val=""/>
      <sheetName val="Смета 3 Гидролог"/>
      <sheetName val="Записка СЦБ"/>
      <sheetName val="ИПЦ2002-2004"/>
      <sheetName val="РС "/>
      <sheetName val="Восстановл_Лист75"/>
      <sheetName val="Восстановл_Лист76"/>
      <sheetName val="Восстановл_Лист77"/>
      <sheetName val="Восстановл_Лист78"/>
      <sheetName val="Восстановл_Лист79"/>
      <sheetName val="Восстановл_Лист80"/>
      <sheetName val="Восстановл_Лист81"/>
      <sheetName val="Восстановл_Лист82"/>
      <sheetName val="Восстановл_Лист83"/>
      <sheetName val="Восстановл_Лист84"/>
      <sheetName val="Восстановл_Лист85"/>
      <sheetName val="Восстановл_Лист88"/>
      <sheetName val="Восстановл_Лист91"/>
      <sheetName val="Восстановл_Лист92"/>
      <sheetName val="Восстановл_Лист86"/>
      <sheetName val="Восстановл_Лист89"/>
      <sheetName val="Восстановл_Лист87"/>
      <sheetName val="Восстановл_Лист90"/>
      <sheetName val="Восстановл_Лист93"/>
      <sheetName val="Восстановл_Лист94"/>
      <sheetName val="Восстановл_Лист95"/>
      <sheetName val="Восстановл_Лист38"/>
      <sheetName val="Восстановл_Лист40"/>
      <sheetName val="Восстановл_Лист39"/>
      <sheetName val="Восстановл_Лист41"/>
      <sheetName val="Восстановл_Лист8"/>
      <sheetName val="Восстановл_Лист17"/>
      <sheetName val="Восстановл_Лист37"/>
      <sheetName val="Общая часть"/>
      <sheetName val="Табл.5"/>
      <sheetName val="Табл.2"/>
      <sheetName val="Исх.данные"/>
      <sheetName val="ВКЕ"/>
      <sheetName val="Additives"/>
      <sheetName val="Ryazan"/>
      <sheetName val="Assumpt"/>
      <sheetName val="Control"/>
      <sheetName val="См №3 ОПР"/>
      <sheetName val="см.№6 АВЗУ и ГПЗУ"/>
      <sheetName val="Геофизика"/>
      <sheetName val="Геодезия"/>
      <sheetName val="Экология1"/>
      <sheetName val="АУП"/>
      <sheetName val="CENTR"/>
      <sheetName val="Input Assumptions"/>
      <sheetName val="DMTR_BP_03"/>
      <sheetName val="см №1.1 Геодезические работы "/>
      <sheetName val="см №1.4 Экология "/>
      <sheetName val="АСУ ТП 1 этап ПД"/>
      <sheetName val="Расчет курса"/>
      <sheetName val="XLR_NoRangeSheet"/>
      <sheetName val="НЕДЕЛИ"/>
      <sheetName val="GD"/>
      <sheetName val="Source lists"/>
      <sheetName val="геолог"/>
      <sheetName val="Курс доллара"/>
      <sheetName val="Календарь новый"/>
      <sheetName val="Смета № 1 ИИ линия"/>
      <sheetName val="Дополнительные параметры"/>
      <sheetName val="ЛЧ"/>
      <sheetName val="Leistungsakt"/>
      <sheetName val="Свод объем"/>
      <sheetName val="Дог цена"/>
      <sheetName val="SakhNIPI5"/>
      <sheetName val="ПИР"/>
      <sheetName val="выборка на22 июня"/>
      <sheetName val="HP_и_оргтехника"/>
      <sheetName val="СМЕТА_проект"/>
      <sheetName val="Лист_опроса"/>
      <sheetName val="ОПС"/>
      <sheetName val="СметаСводная_снег"/>
      <sheetName val="Хаттон_90_90_Femco"/>
      <sheetName val="1155"/>
      <sheetName val="свод_общ"/>
      <sheetName val="таблица_руководству"/>
      <sheetName val="Суточная_добыча_за_неделю"/>
      <sheetName val="СметаСводная_павильон"/>
      <sheetName val="3труба (П)"/>
      <sheetName val="15"/>
      <sheetName val="Объемы работ по ПВ"/>
      <sheetName val="16"/>
      <sheetName val="Таблица 5"/>
      <sheetName val="Таблица 3"/>
      <sheetName val="1.401.2"/>
      <sheetName val="PO Data"/>
      <sheetName val="Rub"/>
      <sheetName val="ПД"/>
      <sheetName val="РСС_АУ"/>
      <sheetName val="Раб.АУ"/>
      <sheetName val="Коэф"/>
      <sheetName val="Исходные"/>
      <sheetName val="Капвложения"/>
      <sheetName val="259-290"/>
      <sheetName val="р.Нева"/>
      <sheetName val="р.Молога"/>
      <sheetName val="518-540"/>
      <sheetName val="470-518"/>
      <sheetName val="365-405"/>
      <sheetName val="290-365"/>
      <sheetName val="157-259"/>
      <sheetName val="132-157"/>
      <sheetName val="405-470"/>
      <sheetName val="111-132"/>
      <sheetName val="111"/>
      <sheetName val="Сахалин"/>
      <sheetName val="Чумляк"/>
      <sheetName val="18 рек Ю-Х"/>
      <sheetName val="нпс Палкино"/>
      <sheetName val="Россия - Китай"/>
      <sheetName val="КМ 210-238"/>
      <sheetName val="БТС-2 км 405-459"/>
      <sheetName val="БТС-2 км 405-453"/>
      <sheetName val="БТС-2 км 313-352"/>
      <sheetName val="БТС-2 км326-352"/>
      <sheetName val="Улейма И"/>
      <sheetName val="Белая УБКА"/>
      <sheetName val="Уфа"/>
      <sheetName val="км 72-75р.Левоннька"/>
      <sheetName val="dgghg"/>
      <sheetName val="бтс-2"/>
      <sheetName val="колва"/>
      <sheetName val="Чермасан"/>
      <sheetName val="Корожечна"/>
      <sheetName val="Колтасы-Куйбышев"/>
      <sheetName val="Самара"/>
      <sheetName val="Мишуга"/>
      <sheetName val="киенгоп-н.Челны км 104-206"/>
      <sheetName val="ВЛ Урдома"/>
      <sheetName val="Вл Микунь Урдома"/>
      <sheetName val="ВЛ Синдор-Микунь"/>
      <sheetName val="Тон Чермасан"/>
      <sheetName val="Трасса км 16-147"/>
      <sheetName val="Тверца"/>
      <sheetName val="трасса 0-76"/>
      <sheetName val="Колва 78"/>
      <sheetName val="Гидрология .р.Колва км 38"/>
      <sheetName val="Восстановл_Лист5"/>
      <sheetName val="Восстановл_Лист29"/>
      <sheetName val="Восстановл_Лист2"/>
      <sheetName val="Восстановл_Лист27"/>
      <sheetName val="Восстановл_Лист28"/>
      <sheetName val="Восстановл_Лист12"/>
      <sheetName val="Восстановл_Лист14"/>
      <sheetName val="Восстановл_Лист1"/>
      <sheetName val="Восстановл_Лист18"/>
      <sheetName val="Восстановл_Лист25"/>
      <sheetName val="ГПК"/>
      <sheetName val="Западн"/>
      <sheetName val="ПСП "/>
      <sheetName val="Спр_общий"/>
      <sheetName val="р_Волхов"/>
      <sheetName val="р_Нева"/>
      <sheetName val="р_Молога"/>
      <sheetName val="18_рек_Ю-Х"/>
      <sheetName val="нпс_Палкино"/>
      <sheetName val="Россия_-_Китай"/>
      <sheetName val="КМ_210-238"/>
      <sheetName val="БТС-2_км_405-459"/>
      <sheetName val="БТС-2_км_405-453"/>
      <sheetName val="БТС-2_км_313-352"/>
      <sheetName val="БТС-2_км326-352"/>
      <sheetName val="Улейма_И"/>
      <sheetName val="Белая_УБКА"/>
      <sheetName val="км_72-75р_Левоннька"/>
      <sheetName val="Б_Сатка"/>
      <sheetName val="киенгоп-н_Челны_км_104-206"/>
      <sheetName val="ВЛ_Урдома"/>
      <sheetName val="Вл_Микунь_Урдома"/>
      <sheetName val="ВЛ_Синдор-Микунь"/>
      <sheetName val="Тон_Чермасан"/>
      <sheetName val="Трасса_км_16-147"/>
      <sheetName val="трасса_0-76"/>
      <sheetName val="Колва_78"/>
      <sheetName val="Гидрология__р_Колва_км_38"/>
      <sheetName val="свод_3"/>
      <sheetName val="ПСП_"/>
      <sheetName val="Сводная_смета"/>
      <sheetName val="Стр1По"/>
      <sheetName val="Новая сводка (до бюджета) (2)"/>
      <sheetName val="Что пришло"/>
      <sheetName val="влад-таблица (2)"/>
      <sheetName val="Новая сводка (до бюджета)"/>
      <sheetName val="Сводка"/>
      <sheetName val="Новая сводка"/>
      <sheetName val="Бю-т"/>
      <sheetName val="ПерехОстатки"/>
      <sheetName val="Общие расходы"/>
      <sheetName val="Новая сводка (по бюджету)"/>
      <sheetName val="âëàä-òàáëèöà"/>
      <sheetName val="Íîâàÿ ñâîäêà (äî áþäæåòà) (2)"/>
      <sheetName val="×òî ïðèøëî"/>
      <sheetName val="âëàä-òàáëèöà (2)"/>
      <sheetName val="Íîâàÿ ñâîäêà (äî áþäæåòà)"/>
      <sheetName val="Ñâîäêà"/>
      <sheetName val="Íîâàÿ ñâîäêà"/>
      <sheetName val="Áþ-ò"/>
      <sheetName val="ÏåðåõÎñòàòêè"/>
      <sheetName val="Îáùèå ðàñõîäû"/>
      <sheetName val="Íîâàÿ ñâîäêà (ïî áþäæåòó)"/>
      <sheetName val="влад_таблица"/>
      <sheetName val="6.10.1"/>
      <sheetName val="Восстановл_Лист16"/>
      <sheetName val="6.7.3_ТН"/>
      <sheetName val="6.1"/>
      <sheetName val="НДС"/>
      <sheetName val="Гр5(о)"/>
      <sheetName val="пр_5_1"/>
      <sheetName val="Россия"/>
      <sheetName val="Украина"/>
      <sheetName val="Белорусия"/>
      <sheetName val="6.52-свод"/>
      <sheetName val="Новая_сводка_(до_бюджета)_(2)"/>
      <sheetName val="Что_пришло"/>
      <sheetName val="влад-таблица_(2)"/>
      <sheetName val="Новая_сводка_(до_бюджета)"/>
      <sheetName val="Новая_сводка"/>
      <sheetName val="Общие_расходы"/>
      <sheetName val="Новая_сводка_(по_бюджету)"/>
      <sheetName val="Íîâàÿ_ñâîäêà_(äî_áþäæåòà)_(2)"/>
      <sheetName val="×òî_ïðèøëî"/>
      <sheetName val="âëàä-òàáëèöà_(2)"/>
      <sheetName val="Íîâàÿ_ñâîäêà_(äî_áþäæåòà)"/>
      <sheetName val="Íîâàÿ_ñâîäêà"/>
      <sheetName val="Îáùèå_ðàñõîäû"/>
      <sheetName val="Íîâàÿ_ñâîäêà_(ïî_áþäæåòó)"/>
      <sheetName val="6_10_1"/>
      <sheetName val="6_7_3_ТН"/>
      <sheetName val="6_1"/>
      <sheetName val="ЦО"/>
      <sheetName val="Статьи"/>
      <sheetName val="2"/>
      <sheetName val="Новая_сводка_(до_бюджета)_(2)1"/>
      <sheetName val="Что_пришло1"/>
      <sheetName val="влад-таблица_(2)1"/>
      <sheetName val="Новая_сводка_(до_бюджета)1"/>
      <sheetName val="Новая_сводка1"/>
      <sheetName val="Общие_расходы1"/>
      <sheetName val="Новая_сводка_(по_бюджету)1"/>
      <sheetName val="Íîâàÿ_ñâîäêà_(äî_áþäæåòà)_(2)1"/>
      <sheetName val="×òî_ïðèøëî1"/>
      <sheetName val="âëàä-òàáëèöà_(2)1"/>
      <sheetName val="Íîâàÿ_ñâîäêà_(äî_áþäæåòà)1"/>
      <sheetName val="Íîâàÿ_ñâîäêà1"/>
      <sheetName val="Îáùèå_ðàñõîäû1"/>
      <sheetName val="Íîâàÿ_ñâîäêà_(ïî_áþäæåòó)1"/>
      <sheetName val="6_10_11"/>
      <sheetName val="6_7_3_ТН1"/>
      <sheetName val="6_11"/>
      <sheetName val="6_52-свод"/>
      <sheetName val="ДДС (Форма №3)"/>
      <sheetName val="09-07"/>
      <sheetName val="Титул1"/>
      <sheetName val="Титул2"/>
      <sheetName val="Титул3"/>
      <sheetName val="Info"/>
      <sheetName val="Сводная "/>
      <sheetName val="7.ТХ Сети (кор)"/>
      <sheetName val="Tier 311208"/>
      <sheetName val="3_1"/>
      <sheetName val="Коммерческие_расходы"/>
      <sheetName val="СС_замеч_с_ответами"/>
      <sheetName val="ПДР_ООО_&quot;Юкос_ФБЦ&quot;"/>
      <sheetName val="УП__2004"/>
      <sheetName val="Ачинский_НПЗ"/>
      <sheetName val="3_2"/>
      <sheetName val="3_3"/>
      <sheetName val="Р2_1"/>
      <sheetName val="Р2_2"/>
      <sheetName val="Удельные(проф_)"/>
      <sheetName val="Константы_и_результаты"/>
      <sheetName val="расчет_№3"/>
      <sheetName val="в_работу"/>
      <sheetName val="№5_СУБ_Инж_защ"/>
      <sheetName val="исходные_данные"/>
      <sheetName val="расчетные_таблицы"/>
      <sheetName val="Исполнение__освоение_по_закупк_"/>
      <sheetName val="Исполнение_для_Ускова"/>
      <sheetName val="Выборка_по_отсыпкам"/>
      <sheetName val="ИП__отсыпки_"/>
      <sheetName val="ИП__отсыпки_ФОТ_диз_т_"/>
      <sheetName val="ИП__отсыпки___выборка_"/>
      <sheetName val="Исполнение_по_оборуд_"/>
      <sheetName val="Исполнение_по_оборуд___2_"/>
      <sheetName val="Исполнение_сжато"/>
      <sheetName val="Форма_для_бурения"/>
      <sheetName val="Форма_для_КС"/>
      <sheetName val="Форма_для_ГР"/>
      <sheetName val="Смета_1свод"/>
      <sheetName val="Прибыль_опл"/>
      <sheetName val="Амур_ДОН"/>
      <sheetName val="справ_1"/>
      <sheetName val="Перечень_ИУ"/>
      <sheetName val="3_1_ТХ"/>
      <sheetName val="1_3"/>
      <sheetName val="К_рын"/>
      <sheetName val="3_5"/>
      <sheetName val="См3_СЦБ-зап"/>
      <sheetName val="СметаСводная_Колпино"/>
      <sheetName val="Смета_2"/>
      <sheetName val="Таблица_4_АСУТП"/>
      <sheetName val="20_Кредиты_краткосрочные"/>
      <sheetName val="Перечень_Заказчиков"/>
      <sheetName val="Переменные_и_константы"/>
      <sheetName val="КП_к_снег_Рыбинская"/>
      <sheetName val="Смета_5_2__Кусты25,29,31,65"/>
      <sheetName val="Табл_5"/>
      <sheetName val="Табл_2"/>
      <sheetName val="Капитальные_затраты"/>
      <sheetName val="Opex_personnel_(Term_facs)"/>
      <sheetName val="КП_(2)"/>
      <sheetName val="2_2_"/>
      <sheetName val="свод_ИИР"/>
      <sheetName val="М_1"/>
      <sheetName val="Акт выбора"/>
      <sheetName val="См.№7 Эл."/>
      <sheetName val="См.№8 Пож."/>
      <sheetName val="См.№3 ВиК"/>
      <sheetName val="Восстановл_Лист42"/>
      <sheetName val="Восстановл_Лист22"/>
      <sheetName val="Восстановл_Лист43"/>
      <sheetName val="Восстановл_Лист24"/>
      <sheetName val="Восстановл_Лист48"/>
      <sheetName val="Восстановл_Лист50"/>
      <sheetName val="Восстановл_Лист30"/>
      <sheetName val="Восстановл_Лист51"/>
      <sheetName val="Восстановл_Лист23"/>
      <sheetName val="Восстановл_Лист32"/>
      <sheetName val="Восстановл_Лист52"/>
      <sheetName val="Восстановл_Лист53"/>
      <sheetName val="Восстановл_Лист55"/>
      <sheetName val="Восстановл_Лист56"/>
      <sheetName val="Восстановл_Лист26"/>
      <sheetName val="Восстановл_Лист57"/>
      <sheetName val="Восстановл_Лист58"/>
      <sheetName val="Восстановл_Лист59"/>
      <sheetName val="Восстановл_Лист60"/>
      <sheetName val="Восстановл_Лист61"/>
      <sheetName val="Восстановл_Лист3"/>
      <sheetName val="Восстановл_Лист62"/>
      <sheetName val="Восстановл_Лист63"/>
      <sheetName val="Восстановл_Лист64"/>
      <sheetName val="Восстановл_Лист35"/>
      <sheetName val="Восстановл_Лист67"/>
      <sheetName val="Восстановл_Лист68"/>
      <sheetName val="Восстановл_Лист65"/>
      <sheetName val="Восстановл_Лист69"/>
      <sheetName val="Восстановл_Лист66"/>
      <sheetName val="Восстановл_Лист97"/>
      <sheetName val="Восстановл_Лист54"/>
      <sheetName val="Восстановл_Лист70"/>
      <sheetName val="Восстановл_Лист96"/>
      <sheetName val="Восстановл_Лист33"/>
      <sheetName val="Восстановл_Лист71"/>
      <sheetName val="Восстановл_Лист36"/>
      <sheetName val="Восстановл_Лист98"/>
      <sheetName val="Восстановл_Лист34"/>
      <sheetName val="Восстановл_Лист72"/>
      <sheetName val="Восстановл_Лист73"/>
      <sheetName val="Восстановл_Лист74"/>
      <sheetName val="Восстановл_Лист31"/>
      <sheetName val="№1"/>
      <sheetName val="Сметы за сопровождение"/>
      <sheetName val="ПС_x0000__x0000__x0000__x0000__x0000__x0000_"/>
      <sheetName val="эл_химз_2"/>
      <sheetName val="геология_2"/>
      <sheetName val="6_142"/>
      <sheetName val="6_3_12"/>
      <sheetName val="6_202"/>
      <sheetName val="6_4_12"/>
      <sheetName val="6_11_1__сторонние2"/>
      <sheetName val="8_14_КР_(списание)ОПСТИКР2"/>
      <sheetName val="6_14_КР1"/>
      <sheetName val="Данные_для_расчёта_сметы1"/>
      <sheetName val="Пример_расчета1"/>
      <sheetName val="свод_21"/>
      <sheetName val="Зап-3-_СЦБ1"/>
      <sheetName val="СметаСводная_Рыб1"/>
      <sheetName val="Текущие_цены1"/>
      <sheetName val="отчет_эл_эн__20001"/>
      <sheetName val="к_84-к_831"/>
      <sheetName val="Коэфф1_1"/>
      <sheetName val="6_3"/>
      <sheetName val="6_7"/>
      <sheetName val="6_3_1_3"/>
      <sheetName val="Смета2_проект__раб_1"/>
      <sheetName val="Смета_11"/>
      <sheetName val="Production_and_Spend"/>
      <sheetName val="Прайс_лист1"/>
      <sheetName val="См_1_наруж_водопровод1"/>
      <sheetName val="Разработка_проекта1"/>
      <sheetName val="КП_НовоКов1"/>
      <sheetName val="СметаСводная_1_оч1"/>
      <sheetName val="свод_(2)"/>
      <sheetName val="Калплан_ОИ2_Макм_крестики"/>
      <sheetName val="Св__смета"/>
      <sheetName val="РБС_ИЗМ1"/>
      <sheetName val="Таблица_2"/>
      <sheetName val="ст_ГТМ"/>
      <sheetName val="кп_ГК"/>
      <sheetName val="Справочные_данные"/>
      <sheetName val="суб_подряд1"/>
      <sheetName val="ПСБ_-_ОЭ1"/>
      <sheetName val="смета_СИД"/>
      <sheetName val="ресурсная_вед_"/>
      <sheetName val="КП_к_ГК"/>
      <sheetName val="изыскания_2"/>
      <sheetName val="Калплан_Кра"/>
      <sheetName val="6_11_новый"/>
      <sheetName val="СМ_x000b__x0011__x0012__x000c__x0011__x0011__x0011__x0011__x0011__x0011_"/>
      <sheetName val="ᄀᄀᄀᄀᄀᄀᄀᄀᄀᄀᄀᄀᄀᄀᄀᄀᄀ"/>
      <sheetName val="См.3_АСУ"/>
      <sheetName val="Полигон - ИЭИ "/>
      <sheetName val="Ком"/>
      <sheetName val="Смета ТЗ АСУ-16"/>
      <sheetName val="База Геодезия"/>
      <sheetName val="База Геология"/>
      <sheetName val="База Геофизика"/>
      <sheetName val="4.1.1"/>
      <sheetName val="исп.1.1.1"/>
      <sheetName val="База Гидро"/>
      <sheetName val="4.2.1"/>
      <sheetName val="исп.1.1.2"/>
      <sheetName val="Исп. смета этап 1.1, 1.2"/>
      <sheetName val="Экология-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/>
      <sheetData sheetId="219"/>
      <sheetData sheetId="220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мета"/>
      <sheetName val="1"/>
      <sheetName val="259-290"/>
      <sheetName val="р.Волхов"/>
      <sheetName val="р.Нева"/>
      <sheetName val="р.Молога"/>
      <sheetName val="518-540"/>
      <sheetName val="470-518"/>
      <sheetName val="365-405"/>
      <sheetName val="290-365"/>
      <sheetName val="157-259"/>
      <sheetName val="132-157"/>
      <sheetName val="405-470"/>
      <sheetName val="111-132"/>
      <sheetName val="93-110"/>
      <sheetName val="111"/>
      <sheetName val="Сахалин"/>
      <sheetName val="Чумляк"/>
      <sheetName val="18 рек Ю-Х"/>
      <sheetName val="нпс Палкино"/>
      <sheetName val="Россия - Китай"/>
      <sheetName val="КМ 210-238"/>
      <sheetName val="БТС-2 км 405-459"/>
      <sheetName val="БТС-2 км 405-453"/>
      <sheetName val="БТС-2 км 313-352"/>
      <sheetName val="БТС-2 км326-352"/>
      <sheetName val="Улейма И"/>
      <sheetName val="Белая УБКА"/>
      <sheetName val="Уфа"/>
      <sheetName val="км 72-75р.Левоннька"/>
      <sheetName val="dgghg"/>
      <sheetName val="бтс-2"/>
      <sheetName val="колва"/>
      <sheetName val="Чермасан"/>
      <sheetName val="Б.Сатка"/>
      <sheetName val="Корожечна"/>
      <sheetName val="Колтасы-Куйбышев"/>
      <sheetName val="Самара"/>
      <sheetName val="Мишуга"/>
      <sheetName val="киенгоп-н.Челны км 104-206"/>
      <sheetName val="ВЛ Урдома"/>
      <sheetName val="Вл Микунь Урдома"/>
      <sheetName val="ВЛ Синдор-Микунь"/>
      <sheetName val="Тон Чермасан"/>
      <sheetName val="Трасса км 16-147"/>
      <sheetName val="Тверца"/>
      <sheetName val="трасса 0-76"/>
      <sheetName val="Колва 78"/>
      <sheetName val="Гидрология .р.Колва км 38"/>
      <sheetName val="топографи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П к снег Рыбинская"/>
      <sheetName val="Калплан "/>
      <sheetName val="СметаСводная Рыб"/>
      <sheetName val="См1 ТопоГео  (планшеты)"/>
      <sheetName val="Смета2 Инвентариз"/>
      <sheetName val="Смета3 геология"/>
      <sheetName val="смета4  Дор.работы "/>
      <sheetName val="Смета5 - Сети"/>
      <sheetName val="См6 Расчет Трансп.схемы"/>
      <sheetName val="Смета6а технология"/>
      <sheetName val="См7 ГО и ЧС"/>
      <sheetName val="см8 экспресс-оценка"/>
      <sheetName val="Смета"/>
      <sheetName val="КП_к_снег_Рыбинская"/>
      <sheetName val="Калплан_"/>
      <sheetName val="СметаСводная_Рыб"/>
      <sheetName val="См1_ТопоГео__(планшеты)"/>
      <sheetName val="Смета2_Инвентариз"/>
      <sheetName val="Смета3_геология"/>
      <sheetName val="смета4__Дор_работы_"/>
      <sheetName val="Смета5_-_Сети"/>
      <sheetName val="См6_Расчет_Трансп_схемы"/>
      <sheetName val="Смета6а_технология"/>
      <sheetName val="См7_ГО_и_ЧС"/>
      <sheetName val="см8_экспресс-оценка"/>
      <sheetName val="топография"/>
      <sheetName val="топо"/>
      <sheetName val="свод 3"/>
      <sheetName val="1.3"/>
      <sheetName val="ц_1991"/>
      <sheetName val="информация"/>
      <sheetName val="Данные для расчёта сметы"/>
      <sheetName val="свод 2"/>
      <sheetName val="шаблон"/>
      <sheetName val="Землеотвод"/>
      <sheetName val="Упр"/>
      <sheetName val="См 1 наруж.водопровод"/>
      <sheetName val="СметаСводная павильон"/>
      <sheetName val="свод"/>
      <sheetName val="НМА"/>
      <sheetName val="сводная"/>
    </sheetNames>
    <sheetDataSet>
      <sheetData sheetId="0" refreshError="1"/>
      <sheetData sheetId="1" refreshError="1"/>
      <sheetData sheetId="2" refreshError="1">
        <row r="9">
          <cell r="C9" t="str">
            <v>Предпроектные проработки по объекту "Снегоплавильная камера по адресу: Фрунзенский район, ул.Рыбинская, д.2"</v>
          </cell>
        </row>
        <row r="13">
          <cell r="C13" t="str">
            <v>СПб ГУ "Дирекция транспортного строительства"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Цена"/>
      <sheetName val="Product"/>
      <sheetName val="Обновление"/>
      <sheetName val="Лист1"/>
      <sheetName val="Книга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опография"/>
      <sheetName val="геология"/>
      <sheetName val="гидрология"/>
      <sheetName val="эл.химз."/>
      <sheetName val="геология "/>
      <sheetName val="СметаСводная Рыб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опография"/>
      <sheetName val="геология"/>
      <sheetName val="гидрология"/>
      <sheetName val="эл.химз."/>
      <sheetName val="геология "/>
      <sheetName val="СметаСводная Рыб"/>
      <sheetName val="Коэфф1."/>
      <sheetName val="Смета"/>
      <sheetName val="3.5"/>
      <sheetName val="СметаСводная"/>
      <sheetName val="свод1"/>
      <sheetName val="свод"/>
      <sheetName val="информация"/>
      <sheetName val="топо"/>
      <sheetName val="Данные для расчёта сметы"/>
      <sheetName val="К.рын"/>
      <sheetName val="Сводная смета"/>
      <sheetName val="ц_1991"/>
      <sheetName val="Упр"/>
      <sheetName val="шаблон"/>
      <sheetName val="1.3"/>
      <sheetName val="DATA"/>
      <sheetName val="СМЕТА проект"/>
      <sheetName val="13.1"/>
      <sheetName val="Лист2"/>
      <sheetName val="СметаСводная снег"/>
      <sheetName val="93-110"/>
      <sheetName val="Лист опроса"/>
      <sheetName val="к.84-к.83"/>
      <sheetName val="Шкаф"/>
      <sheetName val="Прайс лист"/>
      <sheetName val="Исполнение _освоение по закупк_"/>
      <sheetName val="Исполнение для Ускова"/>
      <sheetName val="Выборка по отсыпкам"/>
      <sheetName val="ИП _отсыпки_"/>
      <sheetName val="ИП _отсыпки_ФОТ_диз_т_"/>
      <sheetName val="ИП _отсыпки_ _выборка_"/>
      <sheetName val="Исполнение по оборуд_"/>
      <sheetName val="Исполнение по оборуд_ _2_"/>
      <sheetName val="Исполнение сжато"/>
      <sheetName val="Форма для бурения"/>
      <sheetName val="Форма для КС"/>
      <sheetName val="Форма для ГР"/>
      <sheetName val="Корректировка"/>
      <sheetName val="Смета 1свод"/>
      <sheetName val="см8"/>
      <sheetName val="Зап-3- СЦБ"/>
      <sheetName val="ТИТУЛ"/>
      <sheetName val="6.14"/>
      <sheetName val="ОБЩЕСТВА"/>
      <sheetName val="6.3.1"/>
      <sheetName val="6.20"/>
      <sheetName val="6.4.1"/>
      <sheetName val="ПРОГНОЗ_1"/>
      <sheetName val="Лист1"/>
      <sheetName val="6_11_1  сторонние"/>
      <sheetName val="установки"/>
      <sheetName val="8.14 КР (списание)ОПСТИКР"/>
      <sheetName val="Стр1"/>
      <sheetName val="Список"/>
      <sheetName val="эл_химз_"/>
      <sheetName val="геология_"/>
      <sheetName val="6_14"/>
      <sheetName val="6_3_1"/>
      <sheetName val="6_20"/>
      <sheetName val="6_4_1"/>
      <sheetName val="6_11_1__сторонние"/>
      <sheetName val="8_14_КР_(списание)ОПСТИКР"/>
      <sheetName val="Списки"/>
      <sheetName val="6.14_КР"/>
      <sheetName val="Прилож"/>
      <sheetName val="ПДР"/>
      <sheetName val="вариант"/>
      <sheetName val="Обновление"/>
      <sheetName val="Цена"/>
      <sheetName val="Product"/>
      <sheetName val="Summary"/>
      <sheetName val="Пример расчета"/>
      <sheetName val="свод 2"/>
      <sheetName val="Табл38-7"/>
      <sheetName val="все"/>
      <sheetName val="Кредиты"/>
      <sheetName val="Нормы"/>
      <sheetName val="Текущие цены"/>
      <sheetName val="рабочий"/>
      <sheetName val="окраска"/>
      <sheetName val="отчет эл_эн  2000"/>
      <sheetName val="Счет-Фактура"/>
      <sheetName val="График"/>
      <sheetName val="2002(v2)"/>
      <sheetName val="справ."/>
      <sheetName val="справ_"/>
      <sheetName val="2002_v2_"/>
      <sheetName val="ЭХЗ"/>
      <sheetName val="РасчетКомандир1"/>
      <sheetName val="РасчетКомандир2"/>
      <sheetName val="Коэфф"/>
      <sheetName val="Смета2 проект. раб."/>
      <sheetName val="Суточная"/>
      <sheetName val="СС"/>
      <sheetName val="Смета 1"/>
      <sheetName val="РП"/>
      <sheetName val="данные"/>
      <sheetName val="Баланс"/>
      <sheetName val="Production and Spend"/>
      <sheetName val="sapactivexlhiddensheet"/>
      <sheetName val="OCK1"/>
      <sheetName val="ИГ1"/>
      <sheetName val="Землеотвод"/>
      <sheetName val="Смета2_проект__раб_"/>
      <sheetName val="Зап-3-_СЦБ"/>
      <sheetName val="свод_2"/>
      <sheetName val="Данные_для_расчёта_сметы"/>
      <sheetName val="Смета_1"/>
      <sheetName val="свод 3"/>
      <sheetName val="1"/>
      <sheetName val="Пояснение "/>
      <sheetName val="list"/>
      <sheetName val="См 1 наруж.водопровод"/>
      <sheetName val="Восстановл_Лист7"/>
      <sheetName val="Восстановл_Лист13"/>
      <sheetName val="Восстановл_Лист15"/>
      <sheetName val="Восстановл_Лист19"/>
      <sheetName val="Восстановл_Лист44"/>
      <sheetName val="Восстановл_Лист6"/>
      <sheetName val="Восстановл_Лист4"/>
      <sheetName val="Восстановл_Лист45"/>
      <sheetName val="Восстановл_Лист9"/>
      <sheetName val="Восстановл_Лист10"/>
      <sheetName val="Восстановл_Лист46"/>
      <sheetName val="Восстановл_Лист11"/>
      <sheetName val="Восстановл_Лист47"/>
      <sheetName val="Восстановл_Лист20"/>
      <sheetName val="Восстановл_Лист49"/>
      <sheetName val="Восстановл_Лист21"/>
      <sheetName val="сводная"/>
      <sheetName val="Разработка проекта"/>
      <sheetName val="КП НовоКов"/>
      <sheetName val="ПДР ООО &quot;Юкос ФБЦ&quot;"/>
      <sheetName val="Прибыль опл"/>
      <sheetName val="сохранить"/>
      <sheetName val="3.1"/>
      <sheetName val="Коммерческие расходы"/>
      <sheetName val="исходные данные"/>
      <sheetName val="расчетные таблицы"/>
      <sheetName val="5ОборРабМест(HP)"/>
      <sheetName val="СметаСводная Колпино"/>
      <sheetName val="HP и оргтехника"/>
      <sheetName val="оборудован"/>
      <sheetName val="СметаСводная павильон"/>
      <sheetName val="Перечень ИУ"/>
      <sheetName val="НМА"/>
      <sheetName val="оператор"/>
      <sheetName val="исх_данные"/>
      <sheetName val="ст ГТМ"/>
      <sheetName val="таблица руководству"/>
      <sheetName val="Суточная добыча за неделю"/>
      <sheetName val="Хаттон 90.90 Femco"/>
      <sheetName val="ИД1"/>
      <sheetName val="Таблица 4 АСУТП"/>
      <sheetName val="Смета 5.2. Кусты25,29,31,65"/>
      <sheetName val="свод общ"/>
      <sheetName val="смета 2 проект. работы"/>
      <sheetName val="Хар_"/>
      <sheetName val="С1_"/>
      <sheetName val="СтрЗапасов (2)"/>
      <sheetName val="Norm"/>
      <sheetName val="НМ расчеты"/>
      <sheetName val="Переменные и константы"/>
      <sheetName val="Вспомогательный"/>
      <sheetName val="Calc"/>
      <sheetName val="ID"/>
      <sheetName val="История"/>
      <sheetName val="Р1"/>
      <sheetName val="Параметры_i"/>
      <sheetName val="Таблица 2"/>
      <sheetName val="справка"/>
      <sheetName val="суб.подряд"/>
      <sheetName val="ПСБ - ОЭ"/>
      <sheetName val="См3 СЦБ-зап"/>
      <sheetName val="Ачинский НПЗ"/>
      <sheetName val="D"/>
      <sheetName val="ИД"/>
      <sheetName val="СметаСводная 1 оч"/>
      <sheetName val="Итог"/>
      <sheetName val="3.1 ТХ"/>
      <sheetName val="ЗП_ЮНГ"/>
      <sheetName val="РН-ПНГ"/>
      <sheetName val="СС замеч с ответами"/>
      <sheetName val="total"/>
      <sheetName val="Комплектация"/>
      <sheetName val="трубы"/>
      <sheetName val="СМР"/>
      <sheetName val="дороги"/>
      <sheetName val="начало"/>
      <sheetName val="Main"/>
      <sheetName val="УП _2004"/>
      <sheetName val="Курсы"/>
      <sheetName val="3.2"/>
      <sheetName val="3.3"/>
      <sheetName val="Р2.1"/>
      <sheetName val="Р2.2"/>
      <sheetName val="Р3"/>
      <sheetName val="Р4"/>
      <sheetName val="Р5"/>
      <sheetName val="Р7"/>
      <sheetName val="Удельные(проф.)"/>
      <sheetName val="Спецификация"/>
      <sheetName val="Константы и результаты"/>
      <sheetName val="Лизинг"/>
      <sheetName val="расчет №3"/>
      <sheetName val="в работу"/>
      <sheetName val="1ПС"/>
      <sheetName val="20_Кредиты краткосрочные"/>
      <sheetName val="№5 СУБ Инж защ"/>
      <sheetName val="Амур ДОН"/>
      <sheetName val="Смета 2"/>
      <sheetName val="Январь"/>
      <sheetName val="ИДвалка"/>
      <sheetName val="ДКС"/>
      <sheetName val="Етыпур"/>
      <sheetName val="НВГПЗ"/>
      <sheetName val="НГКХ"/>
      <sheetName val="ПСП"/>
      <sheetName val="Тобольск"/>
      <sheetName val="УПН"/>
      <sheetName val="ПСПавтодор"/>
      <sheetName val="Лист3"/>
      <sheetName val="часы"/>
      <sheetName val="АЧ"/>
      <sheetName val="кп"/>
      <sheetName val="Общая часть"/>
      <sheetName val="Табл.5"/>
      <sheetName val="Табл.2"/>
      <sheetName val="Исх.данные"/>
      <sheetName val="Input"/>
      <sheetName val="Calculation"/>
      <sheetName val="MAIN_PARAMETERS"/>
      <sheetName val="RSOILBAL"/>
      <sheetName val="ВКЕ"/>
      <sheetName val="rvldmrv"/>
      <sheetName val="Additives"/>
      <sheetName val="Ryazan"/>
      <sheetName val="Assumpt"/>
      <sheetName val="Control"/>
      <sheetName val="Параметры"/>
      <sheetName val="См №3 ОПР"/>
      <sheetName val="см.№6 АВЗУ и ГПЗУ"/>
      <sheetName val="Геофизика"/>
      <sheetName val="Геодезия"/>
      <sheetName val="Экология1"/>
      <sheetName val="НГХК"/>
      <sheetName val="КП к снег Рыбинская"/>
      <sheetName val="АУП"/>
      <sheetName val="CENTR"/>
      <sheetName val="4сд"/>
      <sheetName val="2сд"/>
      <sheetName val="7сд"/>
      <sheetName val="Lim"/>
      <sheetName val="Справочник"/>
      <sheetName val="PwC Copies from old models --&gt;&gt;"/>
      <sheetName val="Справочники"/>
      <sheetName val="Сравнение ДПН факт 06-07"/>
      <sheetName val="Journals"/>
      <sheetName val="Names"/>
      <sheetName val="кп ГК"/>
      <sheetName val="Input Assumptions"/>
      <sheetName val="DMTR_BP_03"/>
      <sheetName val="см №1.1 Геодезические работы "/>
      <sheetName val="см №1.4 Экология "/>
      <sheetName val="АСУ ТП 1 этап ПД"/>
      <sheetName val="2.2 "/>
      <sheetName val="Расчет курса"/>
      <sheetName val="XLR_NoRangeSheet"/>
      <sheetName val="НЕДЕЛИ"/>
      <sheetName val="GD"/>
      <sheetName val="мсн"/>
      <sheetName val="влад-таблица"/>
      <sheetName val="2002(v1)"/>
      <sheetName val="КП к ГК"/>
      <sheetName val="Баланс (Ф1)"/>
      <sheetName val="ПОДПИСИ"/>
      <sheetName val="РАСЧЕТ"/>
      <sheetName val="КП (2)"/>
      <sheetName val="Бюджет"/>
      <sheetName val="Перечень Заказчиков"/>
      <sheetName val="Б.Сатка"/>
      <sheetName val="изыскания 2"/>
      <sheetName val="свод (2)"/>
      <sheetName val="Калплан ОИ2 Макм крестики"/>
      <sheetName val="Смета терзем"/>
      <sheetName val="ресурсная вед."/>
      <sheetName val="смета СИД"/>
      <sheetName val="р.Волхов"/>
      <sheetName val="СП"/>
      <sheetName val="эл_химз_1"/>
      <sheetName val="геология_1"/>
      <sheetName val="6_141"/>
      <sheetName val="6_3_11"/>
      <sheetName val="6_201"/>
      <sheetName val="6_4_11"/>
      <sheetName val="6_11_1__сторонние1"/>
      <sheetName val="8_14_КР_(списание)ОПСТИКР1"/>
      <sheetName val="6_14_КР"/>
      <sheetName val="Текущие_цены"/>
      <sheetName val="Пример_расчета"/>
      <sheetName val="СметаСводная_Рыб"/>
      <sheetName val="отчет_эл_эн__2000"/>
      <sheetName val="к_84-к_83"/>
      <sheetName val="6.3"/>
      <sheetName val="6.7"/>
      <sheetName val="6.3.1.3"/>
      <sheetName val="Opex personnel (Term facs)"/>
      <sheetName val="Капитальные затраты"/>
      <sheetName val="трансформация1"/>
      <sheetName val="Destination"/>
      <sheetName val="breakdown"/>
      <sheetName val="EKDEB90"/>
      <sheetName val="Калплан Кра"/>
      <sheetName val="Коэф КВ"/>
      <sheetName val="кп (3)"/>
      <sheetName val="13_1"/>
      <sheetName val=""/>
      <sheetName val="Подрядчики"/>
      <sheetName val="мат"/>
      <sheetName val="Коэфф1_"/>
      <sheetName val="Прайс_лист"/>
      <sheetName val="См_1_наруж_водопровод"/>
      <sheetName val="Разработка_проекта"/>
      <sheetName val="КП_НовоКов"/>
      <sheetName val="СметаСводная_1_оч"/>
      <sheetName val="пятилетка"/>
      <sheetName val="мониторинг"/>
      <sheetName val="Св. смета"/>
      <sheetName val="РБС ИЗМ1"/>
      <sheetName val="Справочные данные"/>
      <sheetName val="суб_подряд"/>
      <sheetName val="ПСБ_-_ОЭ"/>
      <sheetName val="4"/>
      <sheetName val="Материалы"/>
      <sheetName val="6.11 новый"/>
      <sheetName val="К"/>
      <sheetName val="Кал.план Жукова даты - не надо"/>
      <sheetName val="матер."/>
      <sheetName val="КП Прим (3)"/>
      <sheetName val="фонтан разбитый2"/>
      <sheetName val="накладная"/>
      <sheetName val="Акт"/>
      <sheetName val="Смета-Т"/>
      <sheetName val="Смета 3 Гидролог"/>
      <sheetName val="Записка СЦБ"/>
      <sheetName val="РС "/>
      <sheetName val="геолог"/>
      <sheetName val="Курс доллара"/>
      <sheetName val="Календарь новый"/>
      <sheetName val="Смета № 1 ИИ линия"/>
      <sheetName val="Дополнительные параметры"/>
      <sheetName val="ЛЧ"/>
      <sheetName val="Leistungsakt"/>
      <sheetName val="Свод объем"/>
      <sheetName val="Дог цена"/>
      <sheetName val="SakhNIPI5"/>
      <sheetName val="ПИР"/>
      <sheetName val="1155"/>
      <sheetName val="выборка на22 июня"/>
      <sheetName val="HP_и_оргтехника"/>
      <sheetName val="СМЕТА_проект"/>
      <sheetName val="Лист_опроса"/>
      <sheetName val="ОПС"/>
      <sheetName val="СметаСводная_снег"/>
      <sheetName val="Хаттон_90_90_Femco"/>
      <sheetName val="свод_общ"/>
      <sheetName val="таблица_руководству"/>
      <sheetName val="Суточная_добыча_за_неделю"/>
      <sheetName val="ИПЦ2002-2004"/>
      <sheetName val="Восстановл_Лист75"/>
      <sheetName val="Восстановл_Лист76"/>
      <sheetName val="Восстановл_Лист77"/>
      <sheetName val="Восстановл_Лист78"/>
      <sheetName val="Восстановл_Лист79"/>
      <sheetName val="Восстановл_Лист80"/>
      <sheetName val="Восстановл_Лист81"/>
      <sheetName val="Восстановл_Лист82"/>
      <sheetName val="Восстановл_Лист83"/>
      <sheetName val="Восстановл_Лист84"/>
      <sheetName val="Восстановл_Лист85"/>
      <sheetName val="Восстановл_Лист88"/>
      <sheetName val="Восстановл_Лист91"/>
      <sheetName val="Восстановл_Лист92"/>
      <sheetName val="Восстановл_Лист86"/>
      <sheetName val="Восстановл_Лист89"/>
      <sheetName val="Восстановл_Лист87"/>
      <sheetName val="Восстановл_Лист90"/>
      <sheetName val="Восстановл_Лист93"/>
      <sheetName val="Восстановл_Лист94"/>
      <sheetName val="Восстановл_Лист95"/>
      <sheetName val="Восстановл_Лист38"/>
      <sheetName val="Восстановл_Лист40"/>
      <sheetName val="Восстановл_Лист39"/>
      <sheetName val="Восстановл_Лист41"/>
      <sheetName val="Восстановл_Лист8"/>
      <sheetName val="Восстановл_Лист17"/>
      <sheetName val="СметаСводная_павильон"/>
      <sheetName val="3труба (П)"/>
      <sheetName val="15"/>
      <sheetName val="Восстановл_Лист37"/>
      <sheetName val="Объемы работ по ПВ"/>
      <sheetName val="16"/>
      <sheetName val="Таблица 5"/>
      <sheetName val="Таблица 3"/>
      <sheetName val="Коэф"/>
      <sheetName val="1.401.2"/>
      <sheetName val="Source lists"/>
      <sheetName val="PO Data"/>
      <sheetName val="Rub"/>
      <sheetName val="ПД"/>
      <sheetName val="свод_3"/>
      <sheetName val="3_1"/>
      <sheetName val="Коммерческие_расходы"/>
      <sheetName val="СС_замеч_с_ответами"/>
      <sheetName val="ПДР_ООО_&quot;Юкос_ФБЦ&quot;"/>
      <sheetName val="УП__2004"/>
      <sheetName val="Ачинский_НПЗ"/>
      <sheetName val="3_2"/>
      <sheetName val="3_3"/>
      <sheetName val="Р2_1"/>
      <sheetName val="Р2_2"/>
      <sheetName val="Удельные(проф_)"/>
      <sheetName val="Константы_и_результаты"/>
      <sheetName val="расчет_№3"/>
      <sheetName val="в_работу"/>
      <sheetName val="№5_СУБ_Инж_защ"/>
      <sheetName val="Сводная_смета"/>
      <sheetName val="исходные_данные"/>
      <sheetName val="расчетные_таблицы"/>
      <sheetName val="Исполнение__освоение_по_закупк_"/>
      <sheetName val="Исполнение_для_Ускова"/>
      <sheetName val="Выборка_по_отсыпкам"/>
      <sheetName val="ИП__отсыпки_"/>
      <sheetName val="ИП__отсыпки_ФОТ_диз_т_"/>
      <sheetName val="ИП__отсыпки___выборка_"/>
      <sheetName val="Исполнение_по_оборуд_"/>
      <sheetName val="Исполнение_по_оборуд___2_"/>
      <sheetName val="Исполнение_сжато"/>
      <sheetName val="Форма_для_бурения"/>
      <sheetName val="Форма_для_КС"/>
      <sheetName val="Форма_для_ГР"/>
      <sheetName val="Смета_1свод"/>
      <sheetName val="Прибыль_опл"/>
      <sheetName val="Амур_ДОН"/>
      <sheetName val="справ_1"/>
      <sheetName val="Перечень_ИУ"/>
      <sheetName val="3_1_ТХ"/>
      <sheetName val="1_3"/>
      <sheetName val="К_рын"/>
      <sheetName val="3_5"/>
      <sheetName val="См3_СЦБ-зап"/>
      <sheetName val="СметаСводная_Колпино"/>
      <sheetName val="Смета_2"/>
      <sheetName val="Таблица_4_АСУТП"/>
      <sheetName val="20_Кредиты_краткосрочные"/>
      <sheetName val="Перечень_Заказчиков"/>
      <sheetName val="Переменные_и_константы"/>
      <sheetName val="КП_к_снег_Рыбинская"/>
      <sheetName val="Смета_5_2__Кусты25,29,31,65"/>
      <sheetName val="Табл_5"/>
      <sheetName val="Табл_2"/>
      <sheetName val="Капитальные_затраты"/>
      <sheetName val="Opex_personnel_(Term_facs)"/>
      <sheetName val="КП_(2)"/>
      <sheetName val="2_2_"/>
      <sheetName val="Исходные"/>
      <sheetName val="Капвложения"/>
      <sheetName val="259-290"/>
      <sheetName val="р.Нева"/>
      <sheetName val="р.Молога"/>
      <sheetName val="518-540"/>
      <sheetName val="470-518"/>
      <sheetName val="365-405"/>
      <sheetName val="290-365"/>
      <sheetName val="157-259"/>
      <sheetName val="132-157"/>
      <sheetName val="405-470"/>
      <sheetName val="111-132"/>
      <sheetName val="111"/>
      <sheetName val="Сахалин"/>
      <sheetName val="Чумляк"/>
      <sheetName val="18 рек Ю-Х"/>
      <sheetName val="нпс Палкино"/>
      <sheetName val="Россия - Китай"/>
      <sheetName val="КМ 210-238"/>
      <sheetName val="БТС-2 км 405-459"/>
      <sheetName val="БТС-2 км 405-453"/>
      <sheetName val="БТС-2 км 313-352"/>
      <sheetName val="БТС-2 км326-352"/>
      <sheetName val="Улейма И"/>
      <sheetName val="Белая УБКА"/>
      <sheetName val="Уфа"/>
      <sheetName val="км 72-75р.Левоннька"/>
      <sheetName val="dgghg"/>
      <sheetName val="бтс-2"/>
      <sheetName val="колва"/>
      <sheetName val="Чермасан"/>
      <sheetName val="Корожечна"/>
      <sheetName val="Колтасы-Куйбышев"/>
      <sheetName val="Самара"/>
      <sheetName val="Мишуга"/>
      <sheetName val="киенгоп-н.Челны км 104-206"/>
      <sheetName val="ВЛ Урдома"/>
      <sheetName val="Вл Микунь Урдома"/>
      <sheetName val="ВЛ Синдор-Микунь"/>
      <sheetName val="Тон Чермасан"/>
      <sheetName val="Трасса км 16-147"/>
      <sheetName val="Тверца"/>
      <sheetName val="трасса 0-76"/>
      <sheetName val="Колва 78"/>
      <sheetName val="Гидрология .р.Колва км 38"/>
      <sheetName val="Восстановл_Лист5"/>
      <sheetName val="Восстановл_Лист29"/>
      <sheetName val="Восстановл_Лист2"/>
      <sheetName val="Восстановл_Лист27"/>
      <sheetName val="Восстановл_Лист28"/>
      <sheetName val="Восстановл_Лист12"/>
      <sheetName val="Восстановл_Лист14"/>
      <sheetName val="Восстановл_Лист1"/>
      <sheetName val="Восстановл_Лист18"/>
      <sheetName val="Восстановл_Лист25"/>
      <sheetName val="ГПК"/>
      <sheetName val="Западн"/>
      <sheetName val="ПСП "/>
      <sheetName val="Спр_общий"/>
      <sheetName val="р_Волхов"/>
      <sheetName val="р_Нева"/>
      <sheetName val="р_Молога"/>
      <sheetName val="18_рек_Ю-Х"/>
      <sheetName val="нпс_Палкино"/>
      <sheetName val="Россия_-_Китай"/>
      <sheetName val="КМ_210-238"/>
      <sheetName val="БТС-2_км_405-459"/>
      <sheetName val="БТС-2_км_405-453"/>
      <sheetName val="БТС-2_км_313-352"/>
      <sheetName val="БТС-2_км326-352"/>
      <sheetName val="Улейма_И"/>
      <sheetName val="Белая_УБКА"/>
      <sheetName val="км_72-75р_Левоннька"/>
      <sheetName val="Б_Сатка"/>
      <sheetName val="киенгоп-н_Челны_км_104-206"/>
      <sheetName val="ВЛ_Урдома"/>
      <sheetName val="Вл_Микунь_Урдома"/>
      <sheetName val="ВЛ_Синдор-Микунь"/>
      <sheetName val="Тон_Чермасан"/>
      <sheetName val="Трасса_км_16-147"/>
      <sheetName val="трасса_0-76"/>
      <sheetName val="Колва_78"/>
      <sheetName val="Гидрология__р_Колва_км_38"/>
      <sheetName val="ПСП_"/>
      <sheetName val="Стр1По"/>
      <sheetName val="Новая сводка (до бюджета) (2)"/>
      <sheetName val="Что пришло"/>
      <sheetName val="влад-таблица (2)"/>
      <sheetName val="Новая сводка (до бюджета)"/>
      <sheetName val="Сводка"/>
      <sheetName val="Новая сводка"/>
      <sheetName val="Бю-т"/>
      <sheetName val="ПерехОстатки"/>
      <sheetName val="Общие расходы"/>
      <sheetName val="Новая сводка (по бюджету)"/>
      <sheetName val="âëàä-òàáëèöà"/>
      <sheetName val="Íîâàÿ ñâîäêà (äî áþäæåòà) (2)"/>
      <sheetName val="×òî ïðèøëî"/>
      <sheetName val="âëàä-òàáëèöà (2)"/>
      <sheetName val="Íîâàÿ ñâîäêà (äî áþäæåòà)"/>
      <sheetName val="Ñâîäêà"/>
      <sheetName val="Íîâàÿ ñâîäêà"/>
      <sheetName val="Áþ-ò"/>
      <sheetName val="ÏåðåõÎñòàòêè"/>
      <sheetName val="Îáùèå ðàñõîäû"/>
      <sheetName val="Íîâàÿ ñâîäêà (ïî áþäæåòó)"/>
      <sheetName val="влад_таблица"/>
      <sheetName val="6.10.1"/>
      <sheetName val="Восстановл_Лист16"/>
      <sheetName val="6.7.3_ТН"/>
      <sheetName val="6.1"/>
      <sheetName val="НДС"/>
      <sheetName val="Гр5(о)"/>
      <sheetName val="пр_5_1"/>
      <sheetName val="Россия"/>
      <sheetName val="Украина"/>
      <sheetName val="Белорусия"/>
      <sheetName val="6.52-свод"/>
      <sheetName val="Новая_сводка_(до_бюджета)_(2)"/>
      <sheetName val="Что_пришло"/>
      <sheetName val="влад-таблица_(2)"/>
      <sheetName val="Новая_сводка_(до_бюджета)"/>
      <sheetName val="Новая_сводка"/>
      <sheetName val="Общие_расходы"/>
      <sheetName val="Новая_сводка_(по_бюджету)"/>
      <sheetName val="Íîâàÿ_ñâîäêà_(äî_áþäæåòà)_(2)"/>
      <sheetName val="×òî_ïðèøëî"/>
      <sheetName val="âëàä-òàáëèöà_(2)"/>
      <sheetName val="Íîâàÿ_ñâîäêà_(äî_áþäæåòà)"/>
      <sheetName val="Íîâàÿ_ñâîäêà"/>
      <sheetName val="Îáùèå_ðàñõîäû"/>
      <sheetName val="Íîâàÿ_ñâîäêà_(ïî_áþäæåòó)"/>
      <sheetName val="6_10_1"/>
      <sheetName val="6_7_3_ТН"/>
      <sheetName val="6_1"/>
      <sheetName val="ЦО"/>
      <sheetName val="Статьи"/>
      <sheetName val="2"/>
      <sheetName val="Новая_сводка_(до_бюджета)_(2)1"/>
      <sheetName val="Что_пришло1"/>
      <sheetName val="влад-таблица_(2)1"/>
      <sheetName val="Новая_сводка_(до_бюджета)1"/>
      <sheetName val="Новая_сводка1"/>
      <sheetName val="Общие_расходы1"/>
      <sheetName val="Новая_сводка_(по_бюджету)1"/>
      <sheetName val="Íîâàÿ_ñâîäêà_(äî_áþäæåòà)_(2)1"/>
      <sheetName val="×òî_ïðèøëî1"/>
      <sheetName val="âëàä-òàáëèöà_(2)1"/>
      <sheetName val="Íîâàÿ_ñâîäêà_(äî_áþäæåòà)1"/>
      <sheetName val="Íîâàÿ_ñâîäêà1"/>
      <sheetName val="Îáùèå_ðàñõîäû1"/>
      <sheetName val="Íîâàÿ_ñâîäêà_(ïî_áþäæåòó)1"/>
      <sheetName val="6_10_11"/>
      <sheetName val="6_7_3_ТН1"/>
      <sheetName val="6_11"/>
      <sheetName val="6_52-свод"/>
      <sheetName val="ДДС (Форма №3)"/>
      <sheetName val="09-07"/>
      <sheetName val="Титул1"/>
      <sheetName val="Титул2"/>
      <sheetName val="Титул3"/>
      <sheetName val="Info"/>
      <sheetName val="свод_ИИР"/>
      <sheetName val="М_1"/>
      <sheetName val="Сводная "/>
      <sheetName val="7.ТХ Сети (кор)"/>
      <sheetName val="Tier 311208"/>
      <sheetName val="Акт выбора"/>
      <sheetName val="См.№7 Эл."/>
      <sheetName val="См.№8 Пож."/>
      <sheetName val="См.№3 ВиК"/>
      <sheetName val="РСС_АУ"/>
      <sheetName val="Раб.АУ"/>
      <sheetName val="Восстановл_Лист42"/>
      <sheetName val="Восстановл_Лист22"/>
      <sheetName val="Восстановл_Лист43"/>
      <sheetName val="Восстановл_Лист24"/>
      <sheetName val="Восстановл_Лист48"/>
      <sheetName val="Восстановл_Лист50"/>
      <sheetName val="Восстановл_Лист30"/>
      <sheetName val="Восстановл_Лист51"/>
      <sheetName val="Восстановл_Лист23"/>
      <sheetName val="Восстановл_Лист32"/>
      <sheetName val="Восстановл_Лист52"/>
      <sheetName val="Восстановл_Лист53"/>
      <sheetName val="Восстановл_Лист55"/>
      <sheetName val="Восстановл_Лист56"/>
      <sheetName val="Восстановл_Лист26"/>
      <sheetName val="Восстановл_Лист57"/>
      <sheetName val="Восстановл_Лист58"/>
      <sheetName val="Восстановл_Лист59"/>
      <sheetName val="Восстановл_Лист60"/>
      <sheetName val="Восстановл_Лист61"/>
      <sheetName val="Восстановл_Лист3"/>
      <sheetName val="Восстановл_Лист62"/>
      <sheetName val="Восстановл_Лист63"/>
      <sheetName val="Восстановл_Лист64"/>
      <sheetName val="Восстановл_Лист35"/>
      <sheetName val="Восстановл_Лист67"/>
      <sheetName val="Восстановл_Лист68"/>
      <sheetName val="Восстановл_Лист65"/>
      <sheetName val="Восстановл_Лист69"/>
      <sheetName val="Восстановл_Лист66"/>
      <sheetName val="Восстановл_Лист97"/>
      <sheetName val="Восстановл_Лист54"/>
      <sheetName val="Восстановл_Лист70"/>
      <sheetName val="Восстановл_Лист96"/>
      <sheetName val="Восстановл_Лист33"/>
      <sheetName val="Восстановл_Лист71"/>
      <sheetName val="Восстановл_Лист36"/>
      <sheetName val="Восстановл_Лист98"/>
      <sheetName val="Восстановл_Лист34"/>
      <sheetName val="Восстановл_Лист72"/>
      <sheetName val="Восстановл_Лист73"/>
      <sheetName val="Восстановл_Лист74"/>
      <sheetName val="Восстановл_Лист31"/>
      <sheetName val="№1"/>
      <sheetName val="Сметы за сопровождение"/>
      <sheetName val="СМ_x000b__x0011__x0012__x000c__x0011__x0011__x0011__x0011__x0011__x0011_"/>
      <sheetName val="ᄀᄀᄀᄀᄀᄀᄀᄀᄀᄀᄀᄀᄀᄀᄀᄀᄀ"/>
      <sheetName val="См.3_АСУ"/>
      <sheetName val="Полигон - ИЭИ "/>
      <sheetName val="Ком"/>
      <sheetName val="Смета ТЗ АСУ-16"/>
      <sheetName val="База Геодезия"/>
      <sheetName val="База Геология"/>
      <sheetName val="База Геофизика"/>
      <sheetName val="4.1.1"/>
      <sheetName val="исп.1.1.1"/>
      <sheetName val="База Гидро"/>
      <sheetName val="4.2.1"/>
      <sheetName val="исп.1.1.2"/>
      <sheetName val="Исп. смета этап 1.1, 1.2"/>
      <sheetName val="Экология-3"/>
      <sheetName val="АСУ-линия-1"/>
      <sheetName val="ТЗ АСУ-1"/>
      <sheetName val="лч и кам"/>
      <sheetName val="2-stage"/>
      <sheetName val="ИД СМР"/>
      <sheetName val="Вспом."/>
      <sheetName val="УКП"/>
      <sheetName val="БД"/>
      <sheetName val="Норм"/>
      <sheetName val="Лист4"/>
      <sheetName val="Общий"/>
      <sheetName val="ТабР"/>
      <sheetName val="Lucent"/>
      <sheetName val="№2Гидромет."/>
      <sheetName val="№2Геолог"/>
      <sheetName val="№2Геолог с.п."/>
      <sheetName val="№3Экологи (2этап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/>
      <sheetData sheetId="55"/>
      <sheetData sheetId="56" refreshError="1"/>
      <sheetData sheetId="57" refreshError="1"/>
      <sheetData sheetId="58" refreshError="1"/>
      <sheetData sheetId="59"/>
      <sheetData sheetId="60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/>
      <sheetData sheetId="112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/>
      <sheetData sheetId="366"/>
      <sheetData sheetId="367"/>
      <sheetData sheetId="368" refreshError="1"/>
      <sheetData sheetId="369"/>
      <sheetData sheetId="370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П к снег Рыбинская"/>
      <sheetName val="Калплан "/>
      <sheetName val="СметаСводная Рыб"/>
      <sheetName val="См1 ТопоГео  (планшеты)"/>
      <sheetName val="Смета2 Инвентариз"/>
      <sheetName val="Смета3 геология"/>
      <sheetName val="смета4  Дор.работы "/>
      <sheetName val="Смета5 - Сети"/>
      <sheetName val="См6 Расчет Трансп.схемы"/>
      <sheetName val="Смета6а технология"/>
      <sheetName val="См7 ГО и ЧС"/>
      <sheetName val="см8 экспресс-оценка"/>
      <sheetName val="топография"/>
      <sheetName val="КП_к_снег_Рыбинская"/>
      <sheetName val="Калплан_"/>
      <sheetName val="СметаСводная_Рыб"/>
      <sheetName val="См1_ТопоГео__(планшеты)"/>
      <sheetName val="Смета2_Инвентариз"/>
      <sheetName val="Смета3_геология"/>
      <sheetName val="смета4__Дор_работы_"/>
      <sheetName val="Смета5_-_Сети"/>
      <sheetName val="См6_Расчет_Трансп_схемы"/>
      <sheetName val="Смета6а_технология"/>
      <sheetName val="См7_ГО_и_ЧС"/>
      <sheetName val="см8_экспресс-оценка"/>
      <sheetName val="Смета"/>
      <sheetName val="См 1 наруж.водопровод"/>
      <sheetName val="1.3"/>
      <sheetName val="Данные для расчёта сметы"/>
      <sheetName val="Упр"/>
      <sheetName val="СметаСводная павильон"/>
      <sheetName val="топо"/>
      <sheetName val="НМА"/>
      <sheetName val="Землеотвод"/>
      <sheetName val="свод1"/>
      <sheetName val="свод 3"/>
      <sheetName val="ц_1991"/>
      <sheetName val="информация"/>
      <sheetName val="свод"/>
      <sheetName val="sapactivexlhiddensheet"/>
      <sheetName val="OCK1"/>
      <sheetName val="Калплан Кра"/>
      <sheetName val="сводная"/>
      <sheetName val="Пример расчета"/>
    </sheetNames>
    <sheetDataSet>
      <sheetData sheetId="0" refreshError="1"/>
      <sheetData sheetId="1" refreshError="1"/>
      <sheetData sheetId="2" refreshError="1">
        <row r="9">
          <cell r="C9" t="str">
            <v>Предпроектные проработки по объекту "Снегоплавильная камера по адресу: Фрунзенский район, ул.Рыбинская, д.2"</v>
          </cell>
        </row>
        <row r="13">
          <cell r="C13" t="str">
            <v>СПб ГУ "Дирекция транспортного строительства"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/>
      <sheetData sheetId="37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 2"/>
      <sheetName val="сид2"/>
      <sheetName val="изыскания 2"/>
      <sheetName val="экол из "/>
      <sheetName val="экол из"/>
      <sheetName val="экон из2"/>
      <sheetName val="дор2"/>
      <sheetName val="иск соор4"/>
      <sheetName val="трот2"/>
      <sheetName val="маф"/>
      <sheetName val="нар осв2"/>
      <sheetName val="канал2"/>
      <sheetName val="электроснаб"/>
      <sheetName val="орг_движ2"/>
      <sheetName val="внт1"/>
      <sheetName val="ГОЧС2"/>
      <sheetName val="оос2"/>
      <sheetName val="бл-во2"/>
      <sheetName val="тэч2"/>
      <sheetName val="конкурсн2"/>
      <sheetName val="экран2"/>
      <sheetName val="пер ком1"/>
      <sheetName val="арх из"/>
      <sheetName val="экон об"/>
      <sheetName val="изъят зем уч"/>
      <sheetName val="сод дор"/>
      <sheetName val="детализация"/>
      <sheetName val="авт надз"/>
      <sheetName val="См3 СЦБ-зап"/>
      <sheetName val="свод_2"/>
      <sheetName val="изыскания_2"/>
      <sheetName val="экол_из_"/>
      <sheetName val="экол_из"/>
      <sheetName val="экон_из2"/>
      <sheetName val="иск_соор4"/>
      <sheetName val="нар_осв2"/>
      <sheetName val="пер_ком1"/>
      <sheetName val="арх_из"/>
      <sheetName val="экон_об"/>
      <sheetName val="изъят_зем_уч"/>
      <sheetName val="сод_дор"/>
      <sheetName val="авт_надз"/>
      <sheetName val="Зап-3- СЦБ"/>
      <sheetName val="Смета"/>
      <sheetName val="СметаСводная Рыб"/>
      <sheetName val="Переменные и константы"/>
      <sheetName val="топография"/>
      <sheetName val="СметаСводная"/>
      <sheetName val="КП к снег Рыбинская"/>
      <sheetName val="1.3"/>
      <sheetName val="мсн"/>
      <sheetName val="СметаСводная Колпино"/>
      <sheetName val="К"/>
      <sheetName val="Данные для расчёта сметы"/>
      <sheetName val="Смета-Т"/>
      <sheetName val="оператор"/>
      <sheetName val="исх_данные"/>
      <sheetName val="D"/>
      <sheetName val="ПДР"/>
      <sheetName val="исходные данные"/>
      <sheetName val="расчетные таблицы"/>
      <sheetName val="total"/>
      <sheetName val="Комплектация"/>
      <sheetName val="трубы"/>
      <sheetName val="СМР"/>
      <sheetName val="дороги"/>
      <sheetName val="топо"/>
      <sheetName val="свод 3"/>
      <sheetName val="свод"/>
      <sheetName val="OCK1"/>
      <sheetName val="Землеотвод"/>
      <sheetName val="ИГ1"/>
      <sheetName val="р.Волхов"/>
      <sheetName val="Пример расчета"/>
      <sheetName val="Калплан Кра"/>
      <sheetName val="См 1 наруж.водопровод"/>
      <sheetName val="sapactivexlhiddensheet"/>
      <sheetName val="Общая часть"/>
      <sheetName val="Сводная"/>
    </sheetNames>
    <sheetDataSet>
      <sheetData sheetId="0" refreshError="1">
        <row r="7">
          <cell r="A7" t="str">
            <v>Наименование  строительства, стадии проектирования:Выполнение работ по  "Разработке рабочего проекта капитального ремонта моста им. 50-летия Октября в г.Пскове"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П к ГК"/>
      <sheetName val="Калплан Вер"/>
      <sheetName val="СметаСводная Колпино"/>
      <sheetName val="СмТопоГео  (планшеты)"/>
      <sheetName val="Смета2 "/>
      <sheetName val="См эколог изыск.Вит"/>
      <sheetName val="Смета геология Вит"/>
      <sheetName val="Смета 5 ОВОС"/>
      <sheetName val="смета6  Дор.работыКолпино"/>
      <sheetName val="Смета7 - СетиКолпино"/>
      <sheetName val="См8 Расчет Трансп.схемы"/>
      <sheetName val="Смета8а технология"/>
      <sheetName val="См9 ГО и ЧС"/>
      <sheetName val="см10 экспресс-оценка"/>
      <sheetName val="свод 2"/>
      <sheetName val="КП_к_ГК"/>
      <sheetName val="Калплан_Вер"/>
      <sheetName val="СметаСводная_Колпино"/>
      <sheetName val="СмТопоГео__(планшеты)"/>
      <sheetName val="Смета2_"/>
      <sheetName val="См_эколог_изыск_Вит"/>
      <sheetName val="Смета_геология_Вит"/>
      <sheetName val="Смета_5_ОВОС"/>
      <sheetName val="смета6__Дор_работыКолпино"/>
      <sheetName val="Смета7_-_СетиКолпино"/>
      <sheetName val="См8_Расчет_Трансп_схемы"/>
      <sheetName val="Смета8а_технология"/>
      <sheetName val="См9_ГО_и_ЧС"/>
      <sheetName val="см10_экспресс-оценка"/>
      <sheetName val="См3 СЦБ-зап"/>
      <sheetName val="Зап-3- СЦБ"/>
      <sheetName val="Данные для расчёта сметы"/>
      <sheetName val="См 1 наруж.водопровод"/>
      <sheetName val="Ачинский НПЗ"/>
      <sheetName val="СметаСводная"/>
      <sheetName val="топография"/>
      <sheetName val="Переменные и константы"/>
      <sheetName val="СметаСводная Рыб"/>
      <sheetName val="Смета"/>
      <sheetName val="ИГ1"/>
      <sheetName val="изыскания 2"/>
      <sheetName val="мсн"/>
      <sheetName val="информация"/>
      <sheetName val="Смета 1свод"/>
      <sheetName val="К"/>
      <sheetName val="исх.данные"/>
      <sheetName val="CENTR"/>
      <sheetName val="оператор"/>
      <sheetName val="Землеотвод"/>
      <sheetName val="Смета-Т"/>
      <sheetName val="КП к снег Рыбинская"/>
      <sheetName val="р.Волхов"/>
      <sheetName val="Калплан Кра"/>
      <sheetName val="1.3"/>
      <sheetName val="гидрология"/>
      <sheetName val="OCK1"/>
      <sheetName val="Цена"/>
      <sheetName val="Лист1"/>
      <sheetName val="Обновление"/>
      <sheetName val="График"/>
      <sheetName val="ЛС_РЕС"/>
      <sheetName val="Записка СЦБ"/>
      <sheetName val="3труба (П)"/>
    </sheetNames>
    <sheetDataSet>
      <sheetData sheetId="0" refreshError="1"/>
      <sheetData sheetId="1" refreshError="1"/>
      <sheetData sheetId="2" refreshError="1">
        <row r="5">
          <cell r="C5" t="str">
            <v>Предпроектные проработки по объекту "Снегоприемный пункт  по адресу: Витебская Сортировочная ул.,участок 1 (южнее дома №34, литера Ж, по Витебской Сортировочной ул.)"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опография"/>
      <sheetName val="геология"/>
      <sheetName val="гидрология"/>
      <sheetName val="эл.химз."/>
      <sheetName val="геология "/>
      <sheetName val="СметаСводная Колпин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опография"/>
      <sheetName val="геология"/>
      <sheetName val="гидрология"/>
      <sheetName val="эл.химз."/>
      <sheetName val="геология "/>
      <sheetName val="справка"/>
      <sheetName val="суб.подряд"/>
      <sheetName val="ПСБ - О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алплан Кра"/>
      <sheetName val="КП кра"/>
      <sheetName val="СметаСводная"/>
      <sheetName val="Смета1 топо Кра"/>
      <sheetName val="Смета2 Инвентариз Кра"/>
      <sheetName val="Смета3геология Кра"/>
      <sheetName val="см4 Оценка Кра"/>
      <sheetName val="См5 дороги"/>
      <sheetName val="6Кр.линии"/>
      <sheetName val="7Сети ТВК, кабели"/>
      <sheetName val="См8 эколог изыск"/>
      <sheetName val="Смета9регламент с 0,293"/>
      <sheetName val="См10  ГО и ЧС"/>
      <sheetName val="смета11конк докум"/>
      <sheetName val="Смета12транс потоки "/>
      <sheetName val="Смета13 Новые технологии"/>
      <sheetName val="Калплан_Кра"/>
      <sheetName val="КП_кра"/>
      <sheetName val="Смета1_топо_Кра"/>
      <sheetName val="Смета2_Инвентариз_Кра"/>
      <sheetName val="Смета3геология_Кра"/>
      <sheetName val="см4_Оценка_Кра"/>
      <sheetName val="См5_дороги"/>
      <sheetName val="6Кр_линии"/>
      <sheetName val="7Сети_ТВК,_кабели"/>
      <sheetName val="См8_эколог_изыск"/>
      <sheetName val="Смета9регламент_с_0,293"/>
      <sheetName val="См10__ГО_и_ЧС"/>
      <sheetName val="смета11конк_докум"/>
      <sheetName val="Смета12транс_потоки_"/>
      <sheetName val="Смета13_Новые_технологии"/>
      <sheetName val="СметаСводная Колпино"/>
      <sheetName val="свод 2"/>
      <sheetName val="топография"/>
      <sheetName val="Лист1"/>
      <sheetName val="Общая часть"/>
      <sheetName val="Сводная"/>
      <sheetName val="Смета"/>
      <sheetName val="СметаСводная 1 оч"/>
      <sheetName val="См3 СЦБ-зап"/>
      <sheetName val="Ачинский НПЗ"/>
      <sheetName val="справка"/>
      <sheetName val="СметаСводная павильон"/>
      <sheetName val="Данные для расчёта сметы"/>
      <sheetName val="СметаСводная снег"/>
      <sheetName val="ст ГТМ"/>
      <sheetName val="гидрология"/>
      <sheetName val="1.1."/>
      <sheetName val="К"/>
      <sheetName val="КП к ГК"/>
      <sheetName val="изыскания 2"/>
      <sheetName val="мсн"/>
      <sheetName val="СметаСводная Рыб"/>
      <sheetName val="График"/>
      <sheetName val="Зап-3- СЦБ"/>
      <sheetName val="1.3"/>
      <sheetName val="sapactivexlhiddensheet"/>
    </sheetNames>
    <sheetDataSet>
      <sheetData sheetId="0" refreshError="1"/>
      <sheetData sheetId="1" refreshError="1"/>
      <sheetData sheetId="2" refreshError="1">
        <row r="6">
          <cell r="E6" t="str">
            <v>Рабочий проект по реконструкции объекта "Улица Красина"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П Мак"/>
      <sheetName val="сводная"/>
      <sheetName val="См1ои ТопоГео  (планшеты)"/>
      <sheetName val="Смета2ои.ИГИ ОИ"/>
      <sheetName val="Смета3ои Гидрограф мак"/>
      <sheetName val="См4 оигеол мак"/>
      <sheetName val="См5ои эколог мак"/>
      <sheetName val="смета6 ои дор.работы мак"/>
      <sheetName val="См7ои мосты"/>
      <sheetName val="см 8ОИ сети"/>
      <sheetName val="Смета9 ОВОС Мак"/>
      <sheetName val="см10 ои Водопонижение и дренаж"/>
      <sheetName val="См11ои транс потоки мак"/>
      <sheetName val="см12ои Оценка мак"/>
      <sheetName val="См 13ои ГО и ЧС"/>
      <sheetName val="См1п топо"/>
      <sheetName val="См2пИГИпроект"/>
      <sheetName val="Смета 3п Инвент"/>
      <sheetName val="Смета4п геол мак"/>
      <sheetName val="См5п Обслед и мероприятия по за"/>
      <sheetName val="смета6п дор.работы мак"/>
      <sheetName val="См7П мосты"/>
      <sheetName val="см 8П сети"/>
      <sheetName val="см9 п Водопонижение и дре"/>
      <sheetName val="См10п транс потоки мак "/>
      <sheetName val="см11п Оценка мак"/>
      <sheetName val="См 12п ГО и ЧС"/>
      <sheetName val="смета13 конк докум"/>
      <sheetName val="КП_Мак"/>
      <sheetName val="См1ои_ТопоГео__(планшеты)"/>
      <sheetName val="Смета2ои_ИГИ_ОИ"/>
      <sheetName val="Смета3ои_Гидрограф_мак"/>
      <sheetName val="См4_оигеол_мак"/>
      <sheetName val="См5ои_эколог_мак"/>
      <sheetName val="смета6_ои_дор_работы_мак"/>
      <sheetName val="См7ои_мосты"/>
      <sheetName val="см_8ОИ_сети"/>
      <sheetName val="Смета9_ОВОС_Мак"/>
      <sheetName val="см10_ои_Водопонижение_и_дренаж"/>
      <sheetName val="См11ои_транс_потоки_мак"/>
      <sheetName val="см12ои_Оценка_мак"/>
      <sheetName val="См_13ои_ГО_и_ЧС"/>
      <sheetName val="См1п_топо"/>
      <sheetName val="Смета_3п_Инвент"/>
      <sheetName val="Смета4п_геол_мак"/>
      <sheetName val="См5п_Обслед_и_мероприятия_по_за"/>
      <sheetName val="смета6п_дор_работы_мак"/>
      <sheetName val="См7П_мосты"/>
      <sheetName val="см_8П_сети"/>
      <sheetName val="см9_п_Водопонижение_и_дре"/>
      <sheetName val="См10п_транс_потоки_мак_"/>
      <sheetName val="см11п_Оценка_мак"/>
      <sheetName val="См_12п_ГО_и_ЧС"/>
      <sheetName val="смета13_конк_докум"/>
      <sheetName val="Данные для расчёта сметы"/>
      <sheetName val="топография"/>
      <sheetName val="sapactivexlhiddensheet"/>
      <sheetName val="СметаСводная 1 оч"/>
      <sheetName val="СметаСводная"/>
      <sheetName val="пятилетка"/>
      <sheetName val="мониторинг"/>
      <sheetName val="См 1 наруж.водопровод"/>
      <sheetName val="ИГ1"/>
      <sheetName val="Параметры"/>
      <sheetName val="Смета"/>
      <sheetName val="Землеотвод"/>
      <sheetName val="свод 2"/>
      <sheetName val="СметаСводная Колпино"/>
      <sheetName val="ст ГТМ"/>
      <sheetName val="х"/>
      <sheetName val="Общая часть"/>
      <sheetName val="Калплан Кра"/>
      <sheetName val="Лист1"/>
      <sheetName val="смета СИД"/>
      <sheetName val="Ачинский НПЗ"/>
      <sheetName val="гидрология"/>
      <sheetName val="Summary"/>
      <sheetName val="КП Прим (3)"/>
    </sheetNames>
    <sheetDataSet>
      <sheetData sheetId="0" refreshError="1"/>
      <sheetData sheetId="1" refreshError="1">
        <row r="7">
          <cell r="D7" t="str">
            <v>Разработка обоснования инвестиций и проекта на строительство объекта "Набережная Макарова с мостом через реку Смоленку. 1-я очередь. Участок от 2-й линии Васильевского острова до транспортной связи через остров Серный"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ал.план Жукова мес"/>
      <sheetName val="Кал.план Жукова даты - не надо"/>
      <sheetName val="СметаСводная 1 оч"/>
      <sheetName val="Смета1 Чеснович"/>
      <sheetName val="Смета2 геология"/>
      <sheetName val="См3 кадастр"/>
      <sheetName val="Смета4 Зем"/>
      <sheetName val="См5 дороги"/>
      <sheetName val="6 Кр.линии"/>
      <sheetName val="См7 мост"/>
      <sheetName val="Сети8 1 оч"/>
      <sheetName val="Смета9 регламент с 0,335"/>
      <sheetName val="Смета10 ООС"/>
      <sheetName val="смета11 конк докум"/>
      <sheetName val="См12  ГО и ЧС"/>
      <sheetName val="Кал_план_Жукова_мес"/>
      <sheetName val="Кал_план_Жукова_даты_-_не_надо"/>
      <sheetName val="СметаСводная_1_оч"/>
      <sheetName val="Смета1_Чеснович"/>
      <sheetName val="Смета2_геология"/>
      <sheetName val="См3_кадастр"/>
      <sheetName val="Смета4_Зем"/>
      <sheetName val="См5_дороги"/>
      <sheetName val="6_Кр_линии"/>
      <sheetName val="См7_мост"/>
      <sheetName val="Сети8_1_оч"/>
      <sheetName val="Смета9_регламент_с_0,335"/>
      <sheetName val="Смета10_ООС"/>
      <sheetName val="смета11_конк_докум"/>
      <sheetName val="См12__ГО_и_ЧС"/>
      <sheetName val="сводная"/>
      <sheetName val="Данные для расчёта сметы"/>
      <sheetName val="ИГ1"/>
      <sheetName val="СметаСводная"/>
      <sheetName val="Смета"/>
      <sheetName val="пятилетка"/>
      <sheetName val="мониторинг"/>
      <sheetName val="свод 2"/>
      <sheetName val="СметаСводная снег"/>
      <sheetName val="sapactivexlhiddensheet"/>
      <sheetName val="топография"/>
      <sheetName val="См 1 наруж.водопровод"/>
      <sheetName val="свод"/>
      <sheetName val="СметаСводная Колпино"/>
      <sheetName val="КП Мак"/>
      <sheetName val="Параметры"/>
      <sheetName val="1"/>
      <sheetName val="93-110"/>
      <sheetName val="Калплан Кра"/>
      <sheetName val="р.Волхов"/>
      <sheetName val="Землеотвод"/>
      <sheetName val="кп"/>
      <sheetName val="смета СИД"/>
      <sheetName val="Лист1"/>
      <sheetName val="КП Прим (3)"/>
      <sheetName val="гидрология"/>
      <sheetName val="КП к ГК"/>
      <sheetName val="Смета терзем"/>
      <sheetName val="Summary"/>
    </sheetNames>
    <sheetDataSet>
      <sheetData sheetId="0" refreshError="1"/>
      <sheetData sheetId="1" refreshError="1"/>
      <sheetData sheetId="2" refreshError="1">
        <row r="6">
          <cell r="D6" t="str">
            <v>"Реконструкция транспортной развязки на пр. Маршала Жукова через ж.д. пути в Угольную гавань". 1-ая очередь. Реконструкция Портовой ул. с выходом на дорогу в Угольную гавань и строительство ул. Морской Пехоты с мостом через р. Красненькая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опография"/>
      <sheetName val="геология"/>
      <sheetName val="гидрология"/>
      <sheetName val="эл.химз."/>
      <sheetName val="геология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анные для расчёта сметы"/>
      <sheetName val="Смета рекультивация"/>
      <sheetName val="Смета терзем"/>
      <sheetName val="СметаСводная 1 оч"/>
      <sheetName val="сводная"/>
      <sheetName val="ИГ1"/>
      <sheetName val="свод 2"/>
      <sheetName val="Смета"/>
      <sheetName val="Параметры"/>
      <sheetName val="См 1 наруж.водопровод"/>
      <sheetName val="топография"/>
      <sheetName val="СметаСводная"/>
      <sheetName val="Кал.план Жукова даты - не надо"/>
      <sheetName val="справка"/>
      <sheetName val="sapactivexlhiddensheet"/>
      <sheetName val="Коэфф1."/>
      <sheetName val="Лист1"/>
      <sheetName val="свод"/>
      <sheetName val="КП Мак"/>
      <sheetName val="СметаСводная Колпино"/>
      <sheetName val="Список"/>
      <sheetName val="р.Волхов"/>
      <sheetName val="смета СИД"/>
      <sheetName val="Землеотвод"/>
      <sheetName val="эл.химз."/>
      <sheetName val="КП НовоКов"/>
      <sheetName val="пятилетка"/>
      <sheetName val="мониторинг"/>
      <sheetName val="Калплан ОИ2 Макм крестики"/>
      <sheetName val="Коэф КВ"/>
      <sheetName val="Подрядчики"/>
      <sheetName val="Калплан Кра"/>
      <sheetName val="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алплан ОИ2 Макм крестики"/>
      <sheetName val="КП Мак-2"/>
      <sheetName val="сводная"/>
      <sheetName val="См1ТопоГео  (планшеты) Мичм"/>
      <sheetName val="Смета2 инв Мичм"/>
      <sheetName val="см 3геол арх Мичманская"/>
      <sheetName val="Смета.4ИГИ Мичм"/>
      <sheetName val="См 5эколог изыск.Мичм"/>
      <sheetName val="См6 дороги Мичм"/>
      <sheetName val="смета7 мост Мичм"/>
      <sheetName val="см 8 ОИ сети Мим"/>
      <sheetName val="Смета9 ОВОС Мичм"/>
      <sheetName val="Смета 10 трансппот Мичм"/>
      <sheetName val="смета11 оценка Мичм"/>
      <sheetName val="См 12 ГОЧС Мичм"/>
      <sheetName val="См5ои эколог мак"/>
      <sheetName val="Данные для расчёта сметы"/>
      <sheetName val="Калплан_ОИ2_Макм_крестики"/>
      <sheetName val="КП_Мак-2"/>
      <sheetName val="См1ТопоГео__(планшеты)_Мичм"/>
      <sheetName val="Смета2_инв_Мичм"/>
      <sheetName val="см_3геол_арх_Мичманская"/>
      <sheetName val="Смета_4ИГИ_Мичм"/>
      <sheetName val="См_5эколог_изыск_Мичм"/>
      <sheetName val="См6_дороги_Мичм"/>
      <sheetName val="смета7_мост_Мичм"/>
      <sheetName val="см_8_ОИ_сети_Мим"/>
      <sheetName val="Смета9_ОВОС_Мичм"/>
      <sheetName val="Смета_10_трансппот_Мичм"/>
      <sheetName val="смета11_оценка_Мичм"/>
      <sheetName val="См_12_ГОЧС_Мичм"/>
      <sheetName val="См5ои_эколог_мак"/>
      <sheetName val="СметаСводная 1 оч"/>
      <sheetName val="sapactivexlhiddensheet"/>
      <sheetName val="свод"/>
      <sheetName val="См 1 наруж.водопровод"/>
      <sheetName val="свод 2"/>
      <sheetName val="Смета"/>
      <sheetName val="ИГ1"/>
      <sheetName val="Смета терзем"/>
      <sheetName val="топография"/>
      <sheetName val="СметаСводная"/>
      <sheetName val="Кал.план Жукова даты - не надо"/>
      <sheetName val="КП Мак"/>
      <sheetName val="кп"/>
      <sheetName val="смета СИД"/>
      <sheetName val="свод (2)"/>
      <sheetName val="эл.химз."/>
      <sheetName val="КП НовоКов"/>
      <sheetName val="пятилетка"/>
      <sheetName val="мониторинг"/>
      <sheetName val="Землеотвод"/>
      <sheetName val="р.Волхов"/>
      <sheetName val="Параметры"/>
      <sheetName val="свод1"/>
      <sheetName val="1"/>
    </sheetNames>
    <sheetDataSet>
      <sheetData sheetId="0" refreshError="1"/>
      <sheetData sheetId="1" refreshError="1"/>
      <sheetData sheetId="2" refreshError="1">
        <row r="7">
          <cell r="D7" t="str">
            <v>Разработка обоснования инвестиций в строительство объекта "Морская набережная на участке между Мичманской ул. и Капитанской ул."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п (3)"/>
      <sheetName val="кп"/>
      <sheetName val="свод (2)"/>
      <sheetName val="свод"/>
      <sheetName val="сид"/>
      <sheetName val="изыскания"/>
      <sheetName val="экон из"/>
      <sheetName val="экол из"/>
      <sheetName val="дор1"/>
      <sheetName val="иск соор"/>
      <sheetName val="светоф"/>
      <sheetName val="ост"/>
      <sheetName val="нар осв1"/>
      <sheetName val="электроснаб"/>
      <sheetName val="пер ком1"/>
      <sheetName val="канал1"/>
      <sheetName val="маф"/>
      <sheetName val="орг_движ1"/>
      <sheetName val="акт (2)"/>
      <sheetName val="ГОЧС"/>
      <sheetName val="оос"/>
      <sheetName val="бл-во1"/>
      <sheetName val="автостоянка"/>
      <sheetName val="тэч"/>
      <sheetName val="внт1"/>
      <sheetName val="сод дор"/>
      <sheetName val="изъят зем уч"/>
      <sheetName val="землеустр. _раб"/>
      <sheetName val="конкурсн"/>
      <sheetName val="графич"/>
      <sheetName val="кп_(3)"/>
      <sheetName val="свод_(2)"/>
      <sheetName val="экон_из"/>
      <sheetName val="экол_из"/>
      <sheetName val="иск_соор"/>
      <sheetName val="нар_осв1"/>
      <sheetName val="пер_ком1"/>
      <sheetName val="акт_(2)"/>
      <sheetName val="сод_дор"/>
      <sheetName val="изъят_зем_уч"/>
      <sheetName val="землеустр___раб"/>
      <sheetName val="сводная"/>
      <sheetName val="Данные для расчёта сметы"/>
      <sheetName val="СметаСводная 1 оч"/>
      <sheetName val="СметаСводная Рыб"/>
      <sheetName val="ИГ1"/>
      <sheetName val="Калплан ОИ2 Макм крестики"/>
      <sheetName val="sapactivexlhiddensheet"/>
      <sheetName val="Смета терзем"/>
      <sheetName val="См 1 наруж.водопровод"/>
      <sheetName val="СметаСводная"/>
      <sheetName val="информация"/>
      <sheetName val="топография"/>
      <sheetName val="Кал.план Жукова даты - не надо"/>
      <sheetName val="р.Волхов"/>
      <sheetName val="смета СИД"/>
      <sheetName val="пятилетка"/>
      <sheetName val="мониторинг"/>
      <sheetName val="эл.химз."/>
      <sheetName val="93-110"/>
      <sheetName val="Смета"/>
      <sheetName val="Смета 1свод"/>
      <sheetName val="Коэфф1."/>
      <sheetName val="Лист3"/>
      <sheetName val="list"/>
      <sheetName val="свод 2"/>
      <sheetName val="СметаСводная павильон"/>
      <sheetName val="Лист1"/>
      <sheetName val="свод1"/>
      <sheetName val="Смета 5.2. Кусты25,29,31,65"/>
      <sheetName val="часы"/>
      <sheetName val="см8"/>
      <sheetName val="СметаСводная снег"/>
      <sheetName val="СП"/>
    </sheetNames>
    <sheetDataSet>
      <sheetData sheetId="0" refreshError="1"/>
      <sheetData sheetId="1" refreshError="1"/>
      <sheetData sheetId="2" refreshError="1"/>
      <sheetData sheetId="3" refreshError="1">
        <row r="7">
          <cell r="A7" t="str">
            <v xml:space="preserve">Наименование  строительства, стадии проектирования:Разработка проекта реконструкции автомобильной дороги  М-10 "Скандинавия" от Санкт-Петербурга через Выборг до госграницы с Финляндией  на участках км 196+000 - таможенный пункт  Торфяновка, км 198+000 - 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П НовоКов"/>
      <sheetName val="Сводная НовоКов"/>
      <sheetName val="См 1 наруж.водопровод"/>
      <sheetName val="См 2 наруж.канализация"/>
      <sheetName val="См 3 внутр.сети"/>
      <sheetName val="Смета4 геология (архив)"/>
      <sheetName val="См5 ТопоГео  (планшеты)"/>
      <sheetName val="См6 эколог изыск."/>
      <sheetName val="Смета7 регламент с 0,293"/>
      <sheetName val="Смета5 Чеснович"/>
      <sheetName val="Смета4 НовоКов геология"/>
      <sheetName val="свод"/>
      <sheetName val="КП_НовоКов"/>
      <sheetName val="Сводная_НовоКов"/>
      <sheetName val="См_1_наруж_водопровод"/>
      <sheetName val="См_2_наруж_канализация"/>
      <sheetName val="См_3_внутр_сети"/>
      <sheetName val="Смета4_геология_(архив)"/>
      <sheetName val="См5_ТопоГео__(планшеты)"/>
      <sheetName val="См6_эколог_изыск_"/>
      <sheetName val="Смета7_регламент_с_0,293"/>
      <sheetName val="Смета5_Чеснович"/>
      <sheetName val="Смета4_НовоКов_геология"/>
      <sheetName val="сводная"/>
      <sheetName val="Данные для расчёта сметы"/>
      <sheetName val="топография"/>
      <sheetName val="СметаСводная 1 оч"/>
      <sheetName val="СС"/>
      <sheetName val="КП "/>
      <sheetName val="свод 2"/>
      <sheetName val="Смета"/>
      <sheetName val="ИГ1"/>
      <sheetName val="эл.химз."/>
      <sheetName val="sapactivexlhiddensheet"/>
      <sheetName val="свод (2)"/>
      <sheetName val="Калплан ОИ2 Макм крестики"/>
      <sheetName val="пятилетка"/>
      <sheetName val="мониторинг"/>
      <sheetName val="Параметры"/>
      <sheetName val="Смета терзем"/>
      <sheetName val="р.Волхов"/>
      <sheetName val="кп"/>
      <sheetName val="3труба (П)"/>
      <sheetName val="лист1"/>
      <sheetName val="обновление"/>
      <sheetName val="цена"/>
      <sheetName val="product"/>
    </sheetNames>
    <sheetDataSet>
      <sheetData sheetId="0" refreshError="1"/>
      <sheetData sheetId="1" refreshError="1"/>
      <sheetData sheetId="2" refreshError="1">
        <row r="6">
          <cell r="D6" t="str">
            <v>Разработка предпроектных предложений по объекту: "Обеспечение водоснабжением и канализацией пос. Ново-Ковалево"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опография"/>
      <sheetName val="геология"/>
      <sheetName val="гидрология"/>
      <sheetName val="эл.химз."/>
      <sheetName val="геология "/>
      <sheetName val="РП"/>
      <sheetName val="Смета"/>
      <sheetName val="Обновление"/>
      <sheetName val="Цена"/>
      <sheetName val="Product"/>
      <sheetName val="Данные для расчёта сметы"/>
      <sheetName val="Шкаф"/>
      <sheetName val="Коэфф1."/>
      <sheetName val="Прайс лист"/>
      <sheetName val="График"/>
      <sheetName val="См 1 наруж.водопровод"/>
      <sheetName val="Восстановл_Лист7"/>
      <sheetName val="Восстановл_Лист13"/>
      <sheetName val="Восстановл_Лист15"/>
      <sheetName val="Восстановл_Лист19"/>
      <sheetName val="Восстановл_Лист44"/>
      <sheetName val="Восстановл_Лист6"/>
      <sheetName val="Восстановл_Лист4"/>
      <sheetName val="Восстановл_Лист45"/>
      <sheetName val="Восстановл_Лист9"/>
      <sheetName val="Восстановл_Лист10"/>
      <sheetName val="Восстановл_Лист46"/>
      <sheetName val="Восстановл_Лист11"/>
      <sheetName val="Восстановл_Лист47"/>
      <sheetName val="Восстановл_Лист20"/>
      <sheetName val="Восстановл_Лист49"/>
      <sheetName val="Восстановл_Лист21"/>
      <sheetName val="свод"/>
      <sheetName val="сводная"/>
      <sheetName val="свод 2"/>
      <sheetName val="Табл38-7"/>
      <sheetName val="вариант"/>
      <sheetName val="Разработка проекта"/>
      <sheetName val="Лист1"/>
      <sheetName val="ПДР"/>
      <sheetName val="КП НовоКов"/>
      <sheetName val="Summary"/>
      <sheetName val="sapactivexlhiddensheet"/>
      <sheetName val="Счет-Фактура"/>
      <sheetName val="Переменные и константы"/>
      <sheetName val="СметаСводная 1 оч"/>
      <sheetName val="ЭХЗ"/>
      <sheetName val="РасчетКомандир1"/>
      <sheetName val="РасчетКомандир2"/>
      <sheetName val="Коэфф"/>
      <sheetName val="Смета2 проект. раб."/>
      <sheetName val="Зап-3- СЦБ"/>
      <sheetName val="Кредиты"/>
      <sheetName val="Суточная"/>
      <sheetName val="данные"/>
      <sheetName val="СС"/>
      <sheetName val="Баланс"/>
      <sheetName val="Production and Spend"/>
      <sheetName val="ТИТУЛ"/>
      <sheetName val="6.14"/>
      <sheetName val="ОБЩЕСТВА"/>
      <sheetName val="6.3.1"/>
      <sheetName val="6.20"/>
      <sheetName val="6.4.1"/>
      <sheetName val="ПРОГНОЗ_1"/>
      <sheetName val="6_11_1  сторонние"/>
      <sheetName val="установки"/>
      <sheetName val="8.14 КР (списание)ОПСТИКР"/>
      <sheetName val="Стр1"/>
      <sheetName val="Список"/>
      <sheetName val="эл_химз_"/>
      <sheetName val="геология_"/>
      <sheetName val="6_14"/>
      <sheetName val="6_3_1"/>
      <sheetName val="6_20"/>
      <sheetName val="6_4_1"/>
      <sheetName val="6_11_1__сторонние"/>
      <sheetName val="8_14_КР_(списание)ОПСТИКР"/>
      <sheetName val="топо"/>
      <sheetName val="DATA"/>
      <sheetName val="Списки"/>
      <sheetName val="6.14_КР"/>
      <sheetName val="см8"/>
      <sheetName val="Прилож"/>
      <sheetName val="Пример расчета"/>
      <sheetName val="СметаСводная Рыб"/>
      <sheetName val="все"/>
      <sheetName val="Нормы"/>
      <sheetName val="OCK1"/>
      <sheetName val="1.3"/>
      <sheetName val="ИГ1"/>
      <sheetName val="К.рын"/>
      <sheetName val="Сводная смета"/>
      <sheetName val="Землеотвод"/>
      <sheetName val="Пояснение "/>
      <sheetName val="93-110"/>
      <sheetName val="list"/>
      <sheetName val="ПДР ООО &quot;Юкос ФБЦ&quot;"/>
      <sheetName val="Прибыль опл"/>
      <sheetName val="СМЕТА проект"/>
      <sheetName val="сохранить"/>
      <sheetName val="3.1"/>
      <sheetName val="Коммерческие расходы"/>
      <sheetName val="13.1"/>
      <sheetName val="исходные данные"/>
      <sheetName val="расчетные таблицы"/>
      <sheetName val="к.84-к.83"/>
      <sheetName val="Лист опроса"/>
      <sheetName val="5ОборРабМест(HP)"/>
      <sheetName val="СметаСводная Колпино"/>
      <sheetName val="HP и оргтехника"/>
      <sheetName val="Лист2"/>
      <sheetName val="2002(v2)"/>
      <sheetName val="справ."/>
      <sheetName val="справ_"/>
      <sheetName val="оборудован"/>
      <sheetName val="СметаСводная снег"/>
      <sheetName val="СметаСводная"/>
      <sheetName val="СметаСводная павильон"/>
      <sheetName val="Перечень ИУ"/>
      <sheetName val="Упр"/>
      <sheetName val="НМА"/>
      <sheetName val="оператор"/>
      <sheetName val="исх_данные"/>
      <sheetName val="ст ГТМ"/>
      <sheetName val="2002_v2_"/>
      <sheetName val="свод1"/>
      <sheetName val="таблица руководству"/>
      <sheetName val="Суточная добыча за неделю"/>
      <sheetName val="Хаттон 90.90 Femco"/>
      <sheetName val="ИД1"/>
      <sheetName val="шаблон"/>
      <sheetName val="Таблица 4 АСУТП"/>
      <sheetName val="Смета 5.2. Кусты25,29,31,65"/>
      <sheetName val="свод общ"/>
      <sheetName val="1"/>
      <sheetName val="Смета 1свод"/>
      <sheetName val="№5 СУБ Инж защ"/>
      <sheetName val="Смета 2"/>
      <sheetName val="информация"/>
      <sheetName val="Текущие цены"/>
      <sheetName val="рабочий"/>
      <sheetName val="окраска"/>
      <sheetName val="отчет эл_эн  2000"/>
      <sheetName val="3.1 ТХ"/>
      <sheetName val="ЗП_ЮНГ"/>
      <sheetName val="Данные_для_расчёта_сметы"/>
      <sheetName val="Коэфф1_"/>
      <sheetName val="Прайс_лист"/>
      <sheetName val="См_1_наруж_водопровод"/>
      <sheetName val="свод_2"/>
      <sheetName val="Разработка_проекта"/>
      <sheetName val="КП_НовоКов"/>
      <sheetName val="СметаСводная_1_оч"/>
      <sheetName val="пятилетка"/>
      <sheetName val="мониторинг"/>
      <sheetName val="свод (2)"/>
      <sheetName val="Калплан ОИ2 Макм крестики"/>
      <sheetName val="ПОДПИСИ"/>
      <sheetName val="РАСЧЕТ"/>
      <sheetName val="эл_химз_1"/>
      <sheetName val="геология_1"/>
      <sheetName val="6_141"/>
      <sheetName val="6_3_11"/>
      <sheetName val="6_201"/>
      <sheetName val="6_4_11"/>
      <sheetName val="6_11_1__сторонние1"/>
      <sheetName val="8_14_КР_(списание)ОПСТИКР1"/>
      <sheetName val="6_14_КР"/>
      <sheetName val="Текущие_цены"/>
      <sheetName val="Зап-3-_СЦБ"/>
      <sheetName val="Пример_расчета"/>
      <sheetName val="СметаСводная_Рыб"/>
      <sheetName val="отчет_эл_эн__2000"/>
      <sheetName val="к_84-к_83"/>
      <sheetName val="6.3"/>
      <sheetName val="6.7"/>
      <sheetName val="6.3.1.3"/>
      <sheetName val="КП (2)"/>
      <sheetName val="Бюджет"/>
      <sheetName val="Norm"/>
      <sheetName val="свод 3"/>
      <sheetName val="ID"/>
      <sheetName val="Смета 1"/>
      <sheetName val="Смета2_проект__раб_"/>
      <sheetName val="Смета_1"/>
      <sheetName val="Св. смета"/>
      <sheetName val="РБС ИЗМ1"/>
      <sheetName val="Исполнение _освоение по закупк_"/>
      <sheetName val="Исполнение для Ускова"/>
      <sheetName val="Выборка по отсыпкам"/>
      <sheetName val="ИП _отсыпки_"/>
      <sheetName val="ИП _отсыпки_ФОТ_диз_т_"/>
      <sheetName val="ИП _отсыпки_ _выборка_"/>
      <sheetName val="Исполнение по оборуд_"/>
      <sheetName val="Исполнение по оборуд_ _2_"/>
      <sheetName val="Исполнение сжато"/>
      <sheetName val="Форма для бурения"/>
      <sheetName val="Форма для КС"/>
      <sheetName val="Форма для ГР"/>
      <sheetName val="Корректировка"/>
      <sheetName val="Вспомогательный"/>
      <sheetName val="Calc"/>
      <sheetName val="История"/>
      <sheetName val="Р1"/>
      <sheetName val="Параметры_i"/>
      <sheetName val="Таблица 2"/>
      <sheetName val="Input"/>
      <sheetName val="Calculation"/>
      <sheetName val="Амур ДОН"/>
      <sheetName val="кп ГК"/>
      <sheetName val="Справочные данные"/>
      <sheetName val="Б.Сатка"/>
      <sheetName val="total"/>
      <sheetName val="Комплектация"/>
      <sheetName val="трубы"/>
      <sheetName val="СМР"/>
      <sheetName val="дороги"/>
      <sheetName val="РН-ПНГ"/>
      <sheetName val="влад-таблица"/>
      <sheetName val="2002(v1)"/>
      <sheetName val="Подрядчики"/>
      <sheetName val="Январь"/>
      <sheetName val="Итог"/>
      <sheetName val="мсн"/>
      <sheetName val="мат"/>
      <sheetName val="3.5"/>
      <sheetName val="справка"/>
      <sheetName val="суб.подряд"/>
      <sheetName val="ПСБ - ОЭ"/>
      <sheetName val="суб_подряд"/>
      <sheetName val="ПСБ_-_ОЭ"/>
      <sheetName val="D"/>
      <sheetName val="Ачинский НПЗ"/>
      <sheetName val="4"/>
      <sheetName val="ИД"/>
      <sheetName val="См3 СЦБ-зап"/>
      <sheetName val="смета СИД"/>
      <sheetName val="часы"/>
      <sheetName val="ресурсная вед."/>
      <sheetName val="ИДвалка"/>
      <sheetName val="р.Волхов"/>
      <sheetName val="Смета терзем"/>
      <sheetName val="КП к ГК"/>
      <sheetName val="изыскания 2"/>
      <sheetName val="Калплан Кра"/>
      <sheetName val="Материалы"/>
      <sheetName val="Кал.план Жукова даты - не надо"/>
      <sheetName val="Спецификация"/>
      <sheetName val="смета 2 проект. работы"/>
      <sheetName val="Хар_"/>
      <sheetName val="С1_"/>
      <sheetName val="СтрЗапасов (2)"/>
      <sheetName val="НМ расчеты"/>
      <sheetName val="СС замеч с ответами"/>
      <sheetName val="начало"/>
      <sheetName val="Main"/>
      <sheetName val="УП _2004"/>
      <sheetName val="Курсы"/>
      <sheetName val="3.2"/>
      <sheetName val="3.3"/>
      <sheetName val="Р2.1"/>
      <sheetName val="Р2.2"/>
      <sheetName val="Р3"/>
      <sheetName val="Р4"/>
      <sheetName val="Р5"/>
      <sheetName val="Р7"/>
      <sheetName val="Удельные(проф.)"/>
      <sheetName val="Константы и результаты"/>
      <sheetName val="Лизинг"/>
      <sheetName val="расчет №3"/>
      <sheetName val="в работу"/>
      <sheetName val="1ПС"/>
      <sheetName val="20_Кредиты краткосрочные"/>
      <sheetName val="ц_1991"/>
      <sheetName val="ДКС"/>
      <sheetName val="Етыпур"/>
      <sheetName val="НВГПЗ"/>
      <sheetName val="НГКХ"/>
      <sheetName val="ПСП"/>
      <sheetName val="Тобольск"/>
      <sheetName val="УПН"/>
      <sheetName val="ПСПавтодор"/>
      <sheetName val="Лист3"/>
      <sheetName val="АЧ"/>
      <sheetName val="кп"/>
      <sheetName val="6.11 новый"/>
      <sheetName val="Баланс (Ф1)"/>
      <sheetName val="К"/>
      <sheetName val="ПД"/>
      <sheetName val="Полигон - ИЭИ "/>
      <sheetName val="Ком"/>
      <sheetName val="Общая часть"/>
      <sheetName val="Табл.5"/>
      <sheetName val="Табл.2"/>
      <sheetName val="Исх.данные"/>
      <sheetName val="MAIN_PARAMETERS"/>
      <sheetName val="RSOILBAL"/>
      <sheetName val="ВКЕ"/>
      <sheetName val="rvldmrv"/>
      <sheetName val="Additives"/>
      <sheetName val="Ryazan"/>
      <sheetName val="Assumpt"/>
      <sheetName val="Control"/>
      <sheetName val="Параметры"/>
      <sheetName val="См №3 ОПР"/>
      <sheetName val="см.№6 АВЗУ и ГПЗУ"/>
      <sheetName val="Геофизика"/>
      <sheetName val="Геодезия"/>
      <sheetName val="Экология1"/>
      <sheetName val="НГХК"/>
      <sheetName val="КП к снег Рыбинская"/>
      <sheetName val="АУП"/>
      <sheetName val="CENTR"/>
      <sheetName val="4сд"/>
      <sheetName val="2сд"/>
      <sheetName val="7сд"/>
      <sheetName val="Lim"/>
      <sheetName val="Справочник"/>
      <sheetName val="PwC Copies from old models --&gt;&gt;"/>
      <sheetName val="Справочники"/>
      <sheetName val="Сравнение ДПН факт 06-07"/>
      <sheetName val="Journals"/>
      <sheetName val="Names"/>
      <sheetName val="DMTR_BP_03"/>
      <sheetName val="см №1.1 Геодезические работы "/>
      <sheetName val="см №1.4 Экология "/>
      <sheetName val="Input Assumptions"/>
      <sheetName val="2.2 "/>
      <sheetName val="Расчет курса"/>
      <sheetName val="XLR_NoRangeSheet"/>
      <sheetName val="НЕДЕЛИ"/>
      <sheetName val="GD"/>
      <sheetName val="АСУ ТП 1 этап ПД"/>
      <sheetName val="Перечень Заказчиков"/>
      <sheetName val="Капитальные затраты"/>
      <sheetName val="Opex personnel (Term facs)"/>
      <sheetName val="трансформация1"/>
      <sheetName val="breakdown"/>
      <sheetName val="Destination"/>
      <sheetName val="EKDEB90"/>
      <sheetName val="Коэф КВ"/>
      <sheetName val="матер."/>
      <sheetName val="КП Прим (3)"/>
      <sheetName val="кп (3)"/>
      <sheetName val="СП"/>
      <sheetName val="фонтан разбитый2"/>
      <sheetName val="1155"/>
      <sheetName val=""/>
      <sheetName val="13_1"/>
      <sheetName val="накладная"/>
      <sheetName val="Акт"/>
      <sheetName val="Смета-Т"/>
      <sheetName val="Смета 3 Гидролог"/>
      <sheetName val="Записка СЦБ"/>
      <sheetName val="РС "/>
      <sheetName val="геолог"/>
      <sheetName val="Курс доллара"/>
      <sheetName val="Календарь новый"/>
      <sheetName val="Смета № 1 ИИ линия"/>
      <sheetName val="Дополнительные параметры"/>
      <sheetName val="ЛЧ"/>
      <sheetName val="Leistungsakt"/>
      <sheetName val="Свод объем"/>
      <sheetName val="Дог цена"/>
      <sheetName val="SakhNIPI5"/>
      <sheetName val="ПИР"/>
      <sheetName val="Коэф"/>
      <sheetName val="выборка на22 июня"/>
      <sheetName val="HP_и_оргтехника"/>
      <sheetName val="СМЕТА_проект"/>
      <sheetName val="Лист_опроса"/>
      <sheetName val="ОПС"/>
      <sheetName val="СметаСводная_снег"/>
      <sheetName val="Хаттон_90_90_Femco"/>
      <sheetName val="свод_общ"/>
      <sheetName val="таблица_руководству"/>
      <sheetName val="Суточная_добыча_за_неделю"/>
      <sheetName val="СметаСводная_павильон"/>
      <sheetName val="3труба (П)"/>
      <sheetName val="15"/>
      <sheetName val="Объемы работ по ПВ"/>
      <sheetName val="ИПЦ2002-2004"/>
      <sheetName val="Восстановл_Лист75"/>
      <sheetName val="Восстановл_Лист76"/>
      <sheetName val="Восстановл_Лист77"/>
      <sheetName val="Восстановл_Лист78"/>
      <sheetName val="Восстановл_Лист79"/>
      <sheetName val="Восстановл_Лист80"/>
      <sheetName val="Восстановл_Лист81"/>
      <sheetName val="Восстановл_Лист82"/>
      <sheetName val="Восстановл_Лист83"/>
      <sheetName val="Восстановл_Лист84"/>
      <sheetName val="Восстановл_Лист85"/>
      <sheetName val="Восстановл_Лист88"/>
      <sheetName val="Восстановл_Лист91"/>
      <sheetName val="Восстановл_Лист92"/>
      <sheetName val="Восстановл_Лист86"/>
      <sheetName val="Восстановл_Лист89"/>
      <sheetName val="Восстановл_Лист87"/>
      <sheetName val="Восстановл_Лист90"/>
      <sheetName val="Восстановл_Лист93"/>
      <sheetName val="Восстановл_Лист94"/>
      <sheetName val="Восстановл_Лист95"/>
      <sheetName val="Восстановл_Лист38"/>
      <sheetName val="Восстановл_Лист40"/>
      <sheetName val="Восстановл_Лист39"/>
      <sheetName val="Восстановл_Лист41"/>
      <sheetName val="Восстановл_Лист8"/>
      <sheetName val="Восстановл_Лист17"/>
      <sheetName val="Восстановл_Лист37"/>
      <sheetName val="16"/>
      <sheetName val="Исходные"/>
      <sheetName val="Капвложения"/>
      <sheetName val="259-290"/>
      <sheetName val="р.Нева"/>
      <sheetName val="р.Молога"/>
      <sheetName val="518-540"/>
      <sheetName val="470-518"/>
      <sheetName val="365-405"/>
      <sheetName val="290-365"/>
      <sheetName val="157-259"/>
      <sheetName val="132-157"/>
      <sheetName val="405-470"/>
      <sheetName val="111-132"/>
      <sheetName val="111"/>
      <sheetName val="Сахалин"/>
      <sheetName val="Чумляк"/>
      <sheetName val="18 рек Ю-Х"/>
      <sheetName val="нпс Палкино"/>
      <sheetName val="Россия - Китай"/>
      <sheetName val="КМ 210-238"/>
      <sheetName val="БТС-2 км 405-459"/>
      <sheetName val="БТС-2 км 405-453"/>
      <sheetName val="БТС-2 км 313-352"/>
      <sheetName val="БТС-2 км326-352"/>
      <sheetName val="Улейма И"/>
      <sheetName val="Белая УБКА"/>
      <sheetName val="Уфа"/>
      <sheetName val="км 72-75р.Левоннька"/>
      <sheetName val="dgghg"/>
      <sheetName val="бтс-2"/>
      <sheetName val="колва"/>
      <sheetName val="Чермасан"/>
      <sheetName val="Корожечна"/>
      <sheetName val="Колтасы-Куйбышев"/>
      <sheetName val="Самара"/>
      <sheetName val="Мишуга"/>
      <sheetName val="киенгоп-н.Челны км 104-206"/>
      <sheetName val="ВЛ Урдома"/>
      <sheetName val="Вл Микунь Урдома"/>
      <sheetName val="ВЛ Синдор-Микунь"/>
      <sheetName val="Тон Чермасан"/>
      <sheetName val="Трасса км 16-147"/>
      <sheetName val="Тверца"/>
      <sheetName val="трасса 0-76"/>
      <sheetName val="Колва 78"/>
      <sheetName val="Гидрология .р.Колва км 38"/>
      <sheetName val="Восстановл_Лист5"/>
      <sheetName val="Восстановл_Лист29"/>
      <sheetName val="Восстановл_Лист2"/>
      <sheetName val="Восстановл_Лист27"/>
      <sheetName val="Восстановл_Лист28"/>
      <sheetName val="Восстановл_Лист12"/>
      <sheetName val="Восстановл_Лист14"/>
      <sheetName val="Восстановл_Лист1"/>
      <sheetName val="Восстановл_Лист18"/>
      <sheetName val="Восстановл_Лист25"/>
      <sheetName val="ГПК"/>
      <sheetName val="Западн"/>
      <sheetName val="ПСП "/>
      <sheetName val="Спр_общий"/>
      <sheetName val="р_Волхов"/>
      <sheetName val="р_Нева"/>
      <sheetName val="р_Молога"/>
      <sheetName val="18_рек_Ю-Х"/>
      <sheetName val="нпс_Палкино"/>
      <sheetName val="Россия_-_Китай"/>
      <sheetName val="КМ_210-238"/>
      <sheetName val="БТС-2_км_405-459"/>
      <sheetName val="БТС-2_км_405-453"/>
      <sheetName val="БТС-2_км_313-352"/>
      <sheetName val="БТС-2_км326-352"/>
      <sheetName val="Улейма_И"/>
      <sheetName val="Белая_УБКА"/>
      <sheetName val="км_72-75р_Левоннька"/>
      <sheetName val="Б_Сатка"/>
      <sheetName val="киенгоп-н_Челны_км_104-206"/>
      <sheetName val="ВЛ_Урдома"/>
      <sheetName val="Вл_Микунь_Урдома"/>
      <sheetName val="ВЛ_Синдор-Микунь"/>
      <sheetName val="Тон_Чермасан"/>
      <sheetName val="Трасса_км_16-147"/>
      <sheetName val="трасса_0-76"/>
      <sheetName val="Колва_78"/>
      <sheetName val="Гидрология__р_Колва_км_38"/>
      <sheetName val="свод_3"/>
      <sheetName val="ПСП_"/>
      <sheetName val="Сводная_смета"/>
      <sheetName val="Стр1По"/>
      <sheetName val="Новая сводка (до бюджета) (2)"/>
      <sheetName val="Что пришло"/>
      <sheetName val="влад-таблица (2)"/>
      <sheetName val="Новая сводка (до бюджета)"/>
      <sheetName val="Сводка"/>
      <sheetName val="Новая сводка"/>
      <sheetName val="Бю-т"/>
      <sheetName val="ПерехОстатки"/>
      <sheetName val="Общие расходы"/>
      <sheetName val="Новая сводка (по бюджету)"/>
      <sheetName val="âëàä-òàáëèöà"/>
      <sheetName val="Íîâàÿ ñâîäêà (äî áþäæåòà) (2)"/>
      <sheetName val="×òî ïðèøëî"/>
      <sheetName val="âëàä-òàáëèöà (2)"/>
      <sheetName val="Íîâàÿ ñâîäêà (äî áþäæåòà)"/>
      <sheetName val="Ñâîäêà"/>
      <sheetName val="Íîâàÿ ñâîäêà"/>
      <sheetName val="Áþ-ò"/>
      <sheetName val="ÏåðåõÎñòàòêè"/>
      <sheetName val="Îáùèå ðàñõîäû"/>
      <sheetName val="Íîâàÿ ñâîäêà (ïî áþäæåòó)"/>
      <sheetName val="влад_таблица"/>
      <sheetName val="6.10.1"/>
      <sheetName val="Восстановл_Лист16"/>
      <sheetName val="6.7.3_ТН"/>
      <sheetName val="6.1"/>
      <sheetName val="НДС"/>
      <sheetName val="Гр5(о)"/>
      <sheetName val="пр_5_1"/>
      <sheetName val="Россия"/>
      <sheetName val="Украина"/>
      <sheetName val="Белорусия"/>
      <sheetName val="6.52-свод"/>
      <sheetName val="Новая_сводка_(до_бюджета)_(2)"/>
      <sheetName val="Что_пришло"/>
      <sheetName val="влад-таблица_(2)"/>
      <sheetName val="Новая_сводка_(до_бюджета)"/>
      <sheetName val="Новая_сводка"/>
      <sheetName val="Общие_расходы"/>
      <sheetName val="Новая_сводка_(по_бюджету)"/>
      <sheetName val="Íîâàÿ_ñâîäêà_(äî_áþäæåòà)_(2)"/>
      <sheetName val="×òî_ïðèøëî"/>
      <sheetName val="âëàä-òàáëèöà_(2)"/>
      <sheetName val="Íîâàÿ_ñâîäêà_(äî_áþäæåòà)"/>
      <sheetName val="Íîâàÿ_ñâîäêà"/>
      <sheetName val="Îáùèå_ðàñõîäû"/>
      <sheetName val="Íîâàÿ_ñâîäêà_(ïî_áþäæåòó)"/>
      <sheetName val="6_10_1"/>
      <sheetName val="6_7_3_ТН"/>
      <sheetName val="6_1"/>
      <sheetName val="ЦО"/>
      <sheetName val="Статьи"/>
      <sheetName val="2"/>
      <sheetName val="Новая_сводка_(до_бюджета)_(2)1"/>
      <sheetName val="Что_пришло1"/>
      <sheetName val="влад-таблица_(2)1"/>
      <sheetName val="Новая_сводка_(до_бюджета)1"/>
      <sheetName val="Новая_сводка1"/>
      <sheetName val="Общие_расходы1"/>
      <sheetName val="Новая_сводка_(по_бюджету)1"/>
      <sheetName val="Íîâàÿ_ñâîäêà_(äî_áþäæåòà)_(2)1"/>
      <sheetName val="×òî_ïðèøëî1"/>
      <sheetName val="âëàä-òàáëèöà_(2)1"/>
      <sheetName val="Íîâàÿ_ñâîäêà_(äî_áþäæåòà)1"/>
      <sheetName val="Íîâàÿ_ñâîäêà1"/>
      <sheetName val="Îáùèå_ðàñõîäû1"/>
      <sheetName val="Íîâàÿ_ñâîäêà_(ïî_áþäæåòó)1"/>
      <sheetName val="6_10_11"/>
      <sheetName val="6_7_3_ТН1"/>
      <sheetName val="6_11"/>
      <sheetName val="6_52-свод"/>
      <sheetName val="ДДС (Форма №3)"/>
      <sheetName val="09-07"/>
      <sheetName val="Титул1"/>
      <sheetName val="Титул2"/>
      <sheetName val="Титул3"/>
      <sheetName val="Info"/>
      <sheetName val="Таблица 5"/>
      <sheetName val="Таблица 3"/>
      <sheetName val="1.401.2"/>
      <sheetName val="Source lists"/>
      <sheetName val="3_1"/>
      <sheetName val="Коммерческие_расходы"/>
      <sheetName val="СС_замеч_с_ответами"/>
      <sheetName val="ПДР_ООО_&quot;Юкос_ФБЦ&quot;"/>
      <sheetName val="УП__2004"/>
      <sheetName val="Ачинский_НПЗ"/>
      <sheetName val="3_2"/>
      <sheetName val="3_3"/>
      <sheetName val="Р2_1"/>
      <sheetName val="Р2_2"/>
      <sheetName val="Удельные(проф_)"/>
      <sheetName val="Константы_и_результаты"/>
      <sheetName val="расчет_№3"/>
      <sheetName val="в_работу"/>
      <sheetName val="№5_СУБ_Инж_защ"/>
      <sheetName val="исходные_данные"/>
      <sheetName val="расчетные_таблицы"/>
      <sheetName val="Исполнение__освоение_по_закупк_"/>
      <sheetName val="Исполнение_для_Ускова"/>
      <sheetName val="Выборка_по_отсыпкам"/>
      <sheetName val="ИП__отсыпки_"/>
      <sheetName val="ИП__отсыпки_ФОТ_диз_т_"/>
      <sheetName val="ИП__отсыпки___выборка_"/>
      <sheetName val="Исполнение_по_оборуд_"/>
      <sheetName val="Исполнение_по_оборуд___2_"/>
      <sheetName val="Исполнение_сжато"/>
      <sheetName val="Форма_для_бурения"/>
      <sheetName val="Форма_для_КС"/>
      <sheetName val="Форма_для_ГР"/>
      <sheetName val="Смета_1свод"/>
      <sheetName val="Прибыль_опл"/>
      <sheetName val="Амур_ДОН"/>
      <sheetName val="справ_1"/>
      <sheetName val="Перечень_ИУ"/>
      <sheetName val="3_1_ТХ"/>
      <sheetName val="1_3"/>
      <sheetName val="К_рын"/>
      <sheetName val="3_5"/>
      <sheetName val="См3_СЦБ-зап"/>
      <sheetName val="СметаСводная_Колпино"/>
      <sheetName val="Смета_2"/>
      <sheetName val="Таблица_4_АСУТП"/>
      <sheetName val="20_Кредиты_краткосрочные"/>
      <sheetName val="Перечень_Заказчиков"/>
      <sheetName val="Переменные_и_константы"/>
      <sheetName val="КП_к_снег_Рыбинская"/>
      <sheetName val="Смета_5_2__Кусты25,29,31,65"/>
      <sheetName val="Табл_5"/>
      <sheetName val="Табл_2"/>
      <sheetName val="Капитальные_затраты"/>
      <sheetName val="Opex_personnel_(Term_facs)"/>
      <sheetName val="КП_(2)"/>
      <sheetName val="2_2_"/>
      <sheetName val="Rub"/>
      <sheetName val="Восстановл_Лист42"/>
      <sheetName val="Восстановл_Лист22"/>
      <sheetName val="Восстановл_Лист43"/>
      <sheetName val="Восстановл_Лист24"/>
      <sheetName val="Восстановл_Лист48"/>
      <sheetName val="Восстановл_Лист50"/>
      <sheetName val="Восстановл_Лист30"/>
      <sheetName val="Восстановл_Лист51"/>
      <sheetName val="Восстановл_Лист23"/>
      <sheetName val="Восстановл_Лист32"/>
      <sheetName val="Восстановл_Лист52"/>
      <sheetName val="Восстановл_Лист53"/>
      <sheetName val="Восстановл_Лист55"/>
      <sheetName val="Восстановл_Лист56"/>
      <sheetName val="Восстановл_Лист26"/>
      <sheetName val="Восстановл_Лист57"/>
      <sheetName val="Восстановл_Лист58"/>
      <sheetName val="Восстановл_Лист59"/>
      <sheetName val="Восстановл_Лист60"/>
      <sheetName val="Восстановл_Лист61"/>
      <sheetName val="Восстановл_Лист3"/>
      <sheetName val="Восстановл_Лист62"/>
      <sheetName val="Восстановл_Лист63"/>
      <sheetName val="Восстановл_Лист64"/>
      <sheetName val="Восстановл_Лист35"/>
      <sheetName val="Восстановл_Лист67"/>
      <sheetName val="Восстановл_Лист68"/>
      <sheetName val="Восстановл_Лист65"/>
      <sheetName val="Восстановл_Лист69"/>
      <sheetName val="Восстановл_Лист66"/>
      <sheetName val="Восстановл_Лист97"/>
      <sheetName val="Восстановл_Лист54"/>
      <sheetName val="Восстановл_Лист70"/>
      <sheetName val="Восстановл_Лист96"/>
      <sheetName val="Восстановл_Лист33"/>
      <sheetName val="Восстановл_Лист71"/>
      <sheetName val="Восстановл_Лист36"/>
      <sheetName val="Восстановл_Лист98"/>
      <sheetName val="Восстановл_Лист34"/>
      <sheetName val="Восстановл_Лист72"/>
      <sheetName val="Восстановл_Лист73"/>
      <sheetName val="Восстановл_Лист74"/>
      <sheetName val="Восстановл_Лист31"/>
      <sheetName val="М_1"/>
      <sheetName val="PO Data"/>
      <sheetName val="ПРОЦЕНТЫ"/>
      <sheetName val="См.3_АСУ"/>
      <sheetName val="MararashA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/>
      <sheetData sheetId="228"/>
      <sheetData sheetId="229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4"/>
      <sheetName val="ф5"/>
      <sheetName val="свод 2"/>
      <sheetName val="ТОПО ГЕО"/>
      <sheetName val="экол из "/>
      <sheetName val="110 (2)"/>
      <sheetName val="защита (2)"/>
      <sheetName val="АСУ"/>
      <sheetName val="диспетчерское упр"/>
      <sheetName val="связь (2)"/>
      <sheetName val="ЭМС"/>
      <sheetName val="ГОЧС2"/>
      <sheetName val="орг_движ2"/>
      <sheetName val="оос1"/>
      <sheetName val="топография"/>
      <sheetName val="ИГ1"/>
      <sheetName val="свод_2"/>
      <sheetName val="ТОПО_ГЕО"/>
      <sheetName val="экол_из_"/>
      <sheetName val="110_(2)"/>
      <sheetName val="защита_(2)"/>
      <sheetName val="диспетчерское_упр"/>
      <sheetName val="связь_(2)"/>
      <sheetName val="См 1 наруж.водопровод"/>
      <sheetName val="свод"/>
      <sheetName val="Данные для расчёта сметы"/>
      <sheetName val="сводная"/>
      <sheetName val="СМЕТА проект"/>
      <sheetName val="СметаСводная 1 оч"/>
      <sheetName val="СметаСводная Рыб"/>
      <sheetName val="СметаСводная"/>
      <sheetName val="Объемы работ по ПВ"/>
      <sheetName val="Смета 1свод"/>
      <sheetName val="3труба (П)"/>
      <sheetName val="Лист1"/>
    </sheetNames>
    <sheetDataSet>
      <sheetData sheetId="0" refreshError="1"/>
      <sheetData sheetId="1" refreshError="1"/>
      <sheetData sheetId="2" refreshError="1">
        <row r="10">
          <cell r="D10" t="str">
            <v xml:space="preserve"> ОАО "Ленэнерго"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П Прим (3)"/>
      <sheetName val="Калплан Прим"/>
      <sheetName val="КП Прим"/>
      <sheetName val="СметаСводная"/>
      <sheetName val="см1 топо Прим (2)"/>
      <sheetName val="см2 меж Прим"/>
      <sheetName val="см3 натинв. Прим"/>
      <sheetName val="Смета4 геологияПрим"/>
      <sheetName val="см5 трансп.пот. Прим"/>
      <sheetName val="смета 6 база  Прим"/>
      <sheetName val="Смета 7 инж.комм, НО Прим"/>
      <sheetName val="См 8 эколог изыск.Прим"/>
      <sheetName val="Смета 9 регламент Прим"/>
      <sheetName val="смета10 конк докум Прим"/>
      <sheetName val="смета 11регл2 Прим"/>
      <sheetName val="смета12 оценка Прим"/>
      <sheetName val="См 13 ГОЧС Прим"/>
      <sheetName val="КП Прим (2)"/>
      <sheetName val="см1 топо Прим"/>
      <sheetName val="см2 меж Прим (2)"/>
      <sheetName val="свод 2"/>
      <sheetName val="КП_Прим_(3)"/>
      <sheetName val="Калплан_Прим"/>
      <sheetName val="КП_Прим"/>
      <sheetName val="см1_топо_Прим_(2)"/>
      <sheetName val="см2_меж_Прим"/>
      <sheetName val="см3_натинв__Прим"/>
      <sheetName val="Смета4_геологияПрим"/>
      <sheetName val="см5_трансп_пот__Прим"/>
      <sheetName val="смета_6_база__Прим"/>
      <sheetName val="Смета_7_инж_комм,_НО_Прим"/>
      <sheetName val="См_8_эколог_изыск_Прим"/>
      <sheetName val="Смета_9_регламент_Прим"/>
      <sheetName val="смета10_конк_докум_Прим"/>
      <sheetName val="смета_11регл2_Прим"/>
      <sheetName val="смета12_оценка_Прим"/>
      <sheetName val="См_13_ГОЧС_Прим"/>
      <sheetName val="КП_Прим_(2)"/>
      <sheetName val="см1_топо_Прим"/>
      <sheetName val="см2_меж_Прим_(2)"/>
      <sheetName val="ИГ1"/>
      <sheetName val="топография"/>
      <sheetName val="см8"/>
      <sheetName val="сводная"/>
      <sheetName val="свод"/>
      <sheetName val="Данные для расчёта сметы"/>
      <sheetName val="См 1 наруж.водопровод"/>
      <sheetName val="свод1"/>
      <sheetName val="Объемы работ по ПВ"/>
      <sheetName val="Смета 1свод"/>
      <sheetName val="гидрология"/>
      <sheetName val="СметаСводная Рыб"/>
      <sheetName val="Смета"/>
      <sheetName val="КП НовоКов"/>
      <sheetName val="НМА"/>
      <sheetName val="3труба (П)"/>
      <sheetName val="эл.химз."/>
      <sheetName val="свод (2)"/>
      <sheetName val="кп"/>
      <sheetName val="Калплан ОИ2 Макм крестики"/>
      <sheetName val="Смета терзем"/>
      <sheetName val="Смета 2"/>
      <sheetName val="sapactivexlhiddensheet"/>
    </sheetNames>
    <sheetDataSet>
      <sheetData sheetId="0" refreshError="1"/>
      <sheetData sheetId="1" refreshError="1"/>
      <sheetData sheetId="2" refreshError="1"/>
      <sheetData sheetId="3" refreshError="1">
        <row r="7">
          <cell r="C7" t="str">
            <v>Разработка рабочего проекта строительства объекта "База механизации СПб ГУСПП "Приморское" по адресу: Приморский район, Камышовая ул., участок 1 (напротив дома № 22, корп.1 по Камышовой ул.)</v>
          </cell>
        </row>
        <row r="9">
          <cell r="C9" t="str">
            <v>ООО НИИПРИИ  "Севзапинжтехнология"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мета"/>
      <sheetName val="1"/>
      <sheetName val="259-290"/>
      <sheetName val="р.Волхов"/>
      <sheetName val="р.Нева"/>
      <sheetName val="р.Молога"/>
      <sheetName val="518-540"/>
      <sheetName val="470-518"/>
      <sheetName val="365-405"/>
      <sheetName val="290-365"/>
      <sheetName val="157-259"/>
      <sheetName val="132-157"/>
      <sheetName val="405-470"/>
      <sheetName val="111-132"/>
      <sheetName val="93-110"/>
      <sheetName val="111"/>
      <sheetName val="Сахалин"/>
      <sheetName val="Чумляк"/>
      <sheetName val="18 рек Ю-Х"/>
      <sheetName val="нпс Палкино"/>
      <sheetName val="Россия - Китай"/>
      <sheetName val="КМ 210-238"/>
      <sheetName val="БТС-2 км 405-459"/>
      <sheetName val="БТС-2 км 405-453"/>
      <sheetName val="БТС-2 км 313-352"/>
      <sheetName val="БТС-2 км326-352"/>
      <sheetName val="Улейма И"/>
      <sheetName val="Белая УБКА"/>
      <sheetName val="Уфа"/>
      <sheetName val="км 72-75р.Левоннька"/>
      <sheetName val="dgghg"/>
      <sheetName val="бтс-2"/>
      <sheetName val="колва"/>
      <sheetName val="Чермасан"/>
      <sheetName val="Б.Сатка"/>
      <sheetName val="Корожечна"/>
      <sheetName val="Колтасы-Куйбышев"/>
      <sheetName val="Самара"/>
      <sheetName val="Мишуга"/>
      <sheetName val="киенгоп-н.Челны км 104-206"/>
      <sheetName val="ВЛ Урдома"/>
      <sheetName val="Вл Микунь Урдома"/>
      <sheetName val="ВЛ Синдор-Микунь"/>
      <sheetName val="Тон Чермасан"/>
      <sheetName val="Трасса км 16-147"/>
      <sheetName val="Тверца"/>
      <sheetName val="трасса 0-76"/>
      <sheetName val="Колва 78"/>
      <sheetName val="Гидрология .р.Колва км 38"/>
      <sheetName val="СметаСводна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опография"/>
      <sheetName val="геология"/>
      <sheetName val="гидрология"/>
      <sheetName val="эл.химз."/>
      <sheetName val="геология "/>
      <sheetName val="Данные для расчёта сметы"/>
      <sheetName val="см8"/>
      <sheetName val="Смета"/>
      <sheetName val="свод1"/>
      <sheetName val="СметаСводная 1 оч"/>
      <sheetName val="СметаСводная"/>
      <sheetName val="свод"/>
      <sheetName val="свод 2"/>
      <sheetName val="СметаСводная снег"/>
      <sheetName val="93-110"/>
      <sheetName val="Хаттон 90.90 Femco"/>
      <sheetName val="ИД1"/>
      <sheetName val="сводная"/>
      <sheetName val="ИГ1"/>
      <sheetName val="свод общ"/>
      <sheetName val="шаблон"/>
      <sheetName val="Коэфф1."/>
      <sheetName val="таблица руководству"/>
      <sheetName val="Суточная добыча за неделю"/>
      <sheetName val="СметаСводная павильон"/>
      <sheetName val="Итог"/>
      <sheetName val="Таблица 4 АСУТП"/>
      <sheetName val="Смета 5.2. Кусты25,29,31,65"/>
      <sheetName val="НМА"/>
      <sheetName val="list"/>
      <sheetName val="Подрядчики"/>
      <sheetName val="Обновление"/>
      <sheetName val="Цена"/>
      <sheetName val="Product"/>
      <sheetName val=""/>
      <sheetName val="сохранить"/>
      <sheetName val="2002(v2)"/>
      <sheetName val="2002_v2_"/>
      <sheetName val="См 1 наруж.водопровод"/>
      <sheetName val="информация"/>
      <sheetName val="Материалы"/>
      <sheetName val="смета СИД"/>
      <sheetName val="часы"/>
      <sheetName val="ресурсная вед."/>
      <sheetName val="ИДвалка"/>
      <sheetName val="ЛЧ"/>
      <sheetName val="р.Волхов"/>
      <sheetName val="к.84-к.83"/>
      <sheetName val="ТИТУЛ"/>
      <sheetName val="6.14"/>
      <sheetName val="ОБЩЕСТВА"/>
      <sheetName val="6.3.1"/>
      <sheetName val="6.20"/>
      <sheetName val="6.4.1"/>
      <sheetName val="ПРОГНОЗ_1"/>
      <sheetName val="Лист1"/>
      <sheetName val="6_11_1  сторонние"/>
      <sheetName val="установки"/>
      <sheetName val="8.14 КР (списание)ОПСТИКР"/>
      <sheetName val="Стр1"/>
      <sheetName val="Список"/>
      <sheetName val="эл_химз_"/>
      <sheetName val="геология_"/>
      <sheetName val="6_14"/>
      <sheetName val="6_3_1"/>
      <sheetName val="6_20"/>
      <sheetName val="6_4_1"/>
      <sheetName val="6_11_1__сторонние"/>
      <sheetName val="8_14_КР_(списание)ОПСТИКР"/>
      <sheetName val="Списки"/>
      <sheetName val="6.14_КР"/>
      <sheetName val="топо"/>
      <sheetName val="ПДР"/>
      <sheetName val="Прилож"/>
      <sheetName val="DATA"/>
      <sheetName val="Нормы"/>
      <sheetName val="вариант"/>
      <sheetName val="Текущие цены"/>
      <sheetName val="рабочий"/>
      <sheetName val="окраска"/>
      <sheetName val="Summary"/>
      <sheetName val="все"/>
      <sheetName val="Зап-3- СЦБ"/>
      <sheetName val="Кредиты"/>
      <sheetName val="Табл38-7"/>
      <sheetName val="Пример расчета"/>
      <sheetName val="СметаСводная Рыб"/>
      <sheetName val="отчет эл_эн  2000"/>
      <sheetName val="ПОДПИСИ"/>
      <sheetName val="13.1"/>
      <sheetName val="РАСЧЕТ"/>
      <sheetName val="эл_химз_1"/>
      <sheetName val="геология_1"/>
      <sheetName val="6_141"/>
      <sheetName val="6_3_11"/>
      <sheetName val="6_201"/>
      <sheetName val="6_4_11"/>
      <sheetName val="6_11_1__сторонние1"/>
      <sheetName val="8_14_КР_(списание)ОПСТИКР1"/>
      <sheetName val="6_14_КР"/>
      <sheetName val="Данные_для_расчёта_сметы"/>
      <sheetName val="Текущие_цены"/>
      <sheetName val="свод_2"/>
      <sheetName val="Зап-3-_СЦБ"/>
      <sheetName val="Пример_расчета"/>
      <sheetName val="СметаСводная_Рыб"/>
      <sheetName val="отчет_эл_эн__2000"/>
      <sheetName val="к_84-к_83"/>
      <sheetName val="Счет-Фактура"/>
      <sheetName val="6.3"/>
      <sheetName val="6.7"/>
      <sheetName val="6.3.1.3"/>
      <sheetName val="График"/>
      <sheetName val="Лист2"/>
      <sheetName val="КП (2)"/>
      <sheetName val="Бюджет"/>
      <sheetName val="Norm"/>
      <sheetName val="sapactivexlhiddensheet"/>
      <sheetName val="свод 3"/>
      <sheetName val="ID"/>
      <sheetName val="СС"/>
      <sheetName val="ЭХЗ"/>
      <sheetName val="РасчетКомандир1"/>
      <sheetName val="РасчетКомандир2"/>
      <sheetName val="Коэфф"/>
      <sheetName val="Смета2 проект. раб."/>
      <sheetName val="Суточная"/>
      <sheetName val="Смета 1"/>
      <sheetName val="РП"/>
      <sheetName val="данные"/>
      <sheetName val="Баланс"/>
      <sheetName val="Смета2_проект__раб_"/>
      <sheetName val="Смета_1"/>
      <sheetName val="СМЕТА проект"/>
      <sheetName val="Production and Spend"/>
      <sheetName val="OCK1"/>
      <sheetName val="Шкаф"/>
      <sheetName val="Прайс лист"/>
      <sheetName val="1.3"/>
      <sheetName val="К.рын"/>
      <sheetName val="Сводная смета"/>
      <sheetName val="Землеотвод"/>
      <sheetName val="Восстановл_Лист7"/>
      <sheetName val="Восстановл_Лист13"/>
      <sheetName val="Восстановл_Лист15"/>
      <sheetName val="Восстановл_Лист19"/>
      <sheetName val="Восстановл_Лист44"/>
      <sheetName val="Восстановл_Лист6"/>
      <sheetName val="Восстановл_Лист4"/>
      <sheetName val="Восстановл_Лист45"/>
      <sheetName val="Восстановл_Лист9"/>
      <sheetName val="Восстановл_Лист10"/>
      <sheetName val="Восстановл_Лист46"/>
      <sheetName val="Восстановл_Лист11"/>
      <sheetName val="Восстановл_Лист47"/>
      <sheetName val="Восстановл_Лист20"/>
      <sheetName val="Восстановл_Лист49"/>
      <sheetName val="Восстановл_Лист21"/>
      <sheetName val="Разработка проекта"/>
      <sheetName val="КП НовоКов"/>
      <sheetName val="Коэфф1_"/>
      <sheetName val="Прайс_лист"/>
      <sheetName val="См_1_наруж_водопровод"/>
      <sheetName val="Разработка_проекта"/>
      <sheetName val="КП_НовоКов"/>
      <sheetName val="СметаСводная_1_оч"/>
      <sheetName val="Переменные и константы"/>
      <sheetName val="пятилетка"/>
      <sheetName val="мониторинг"/>
      <sheetName val="свод (2)"/>
      <sheetName val="Калплан ОИ2 Макм крестики"/>
      <sheetName val="Св. смета"/>
      <sheetName val="РБС ИЗМ1"/>
      <sheetName val="Лист опроса"/>
      <sheetName val="Исполнение _освоение по закупк_"/>
      <sheetName val="Исполнение для Ускова"/>
      <sheetName val="Выборка по отсыпкам"/>
      <sheetName val="ИП _отсыпки_"/>
      <sheetName val="ИП _отсыпки_ФОТ_диз_т_"/>
      <sheetName val="ИП _отсыпки_ _выборка_"/>
      <sheetName val="Исполнение по оборуд_"/>
      <sheetName val="Исполнение по оборуд_ _2_"/>
      <sheetName val="Исполнение сжато"/>
      <sheetName val="Форма для бурения"/>
      <sheetName val="Форма для КС"/>
      <sheetName val="Форма для ГР"/>
      <sheetName val="Корректировка"/>
      <sheetName val="Смета 1свод"/>
      <sheetName val="Прибыль опл"/>
      <sheetName val="Вспомогательный"/>
      <sheetName val="5ОборРабМест(HP)"/>
      <sheetName val="№5 СУБ Инж защ"/>
      <sheetName val="HP и оргтехника"/>
      <sheetName val="Calc"/>
      <sheetName val="История"/>
      <sheetName val="Р1"/>
      <sheetName val="Параметры_i"/>
      <sheetName val="Таблица 2"/>
      <sheetName val="Input"/>
      <sheetName val="Calculation"/>
      <sheetName val="ст ГТМ"/>
      <sheetName val="ПДР ООО &quot;Юкос ФБЦ&quot;"/>
      <sheetName val="исходные данные"/>
      <sheetName val="расчетные таблицы"/>
      <sheetName val="Амур ДОН"/>
      <sheetName val="кп ГК"/>
      <sheetName val="Справочные данные"/>
      <sheetName val="Б.Сатка"/>
      <sheetName val="total"/>
      <sheetName val="Комплектация"/>
      <sheetName val="трубы"/>
      <sheetName val="СМР"/>
      <sheetName val="дороги"/>
      <sheetName val="справ."/>
      <sheetName val="справ_"/>
      <sheetName val="оборудован"/>
      <sheetName val="Упр"/>
      <sheetName val="Перечень ИУ"/>
      <sheetName val="РН-ПНГ"/>
      <sheetName val="влад-таблица"/>
      <sheetName val="2002(v1)"/>
      <sheetName val="3.1 ТХ"/>
      <sheetName val="ЗП_ЮНГ"/>
      <sheetName val="оператор"/>
      <sheetName val="исх_данные"/>
      <sheetName val="СметаСводная Колпино"/>
      <sheetName val="Январь"/>
      <sheetName val="мсн"/>
      <sheetName val="мат"/>
      <sheetName val="3.5"/>
      <sheetName val="справка"/>
      <sheetName val="суб.подряд"/>
      <sheetName val="ПСБ - ОЭ"/>
      <sheetName val="суб_подряд"/>
      <sheetName val="ПСБ_-_ОЭ"/>
      <sheetName val="Смета 2"/>
      <sheetName val="D"/>
      <sheetName val="Ачинский НПЗ"/>
      <sheetName val="4"/>
      <sheetName val="ИД"/>
      <sheetName val="См3 СЦБ-зап"/>
      <sheetName val="КП к ГК"/>
      <sheetName val="изыскания 2"/>
      <sheetName val="Калплан Кра"/>
      <sheetName val="кп"/>
      <sheetName val="матер."/>
      <sheetName val="КП Прим (3)"/>
      <sheetName val="Leistungsakt"/>
      <sheetName val="Объемы работ по ПВ"/>
      <sheetName val="ОПС"/>
      <sheetName val="СметаСводная_снег"/>
      <sheetName val="Хаттон_90_90_Femco"/>
      <sheetName val="свод_общ"/>
      <sheetName val="таблица_руководству"/>
      <sheetName val="Суточная_добыча_за_неделю"/>
      <sheetName val="СметаСводная_павильон"/>
      <sheetName val="Таблица"/>
      <sheetName val="1"/>
      <sheetName val="Пояснение "/>
      <sheetName val="3.1"/>
      <sheetName val="Коммерческие расходы"/>
      <sheetName val="RSOILBAL"/>
      <sheetName val="смета 2 проект. работы"/>
      <sheetName val="4сд"/>
      <sheetName val="2сд"/>
      <sheetName val="7сд"/>
      <sheetName val="MAIN_PARAMETERS"/>
      <sheetName val="СС замеч с ответами"/>
      <sheetName val="начало"/>
      <sheetName val="Main"/>
      <sheetName val="УП _2004"/>
      <sheetName val="в работу"/>
      <sheetName val="1ПС"/>
      <sheetName val="Курсы"/>
      <sheetName val="3.2"/>
      <sheetName val="3.3"/>
      <sheetName val="Р2.1"/>
      <sheetName val="Р2.2"/>
      <sheetName val="Р3"/>
      <sheetName val="Р4"/>
      <sheetName val="Р5"/>
      <sheetName val="Р7"/>
      <sheetName val="Удельные(проф.)"/>
      <sheetName val="Спецификация"/>
      <sheetName val="Константы и результаты"/>
      <sheetName val="Лизинг"/>
      <sheetName val="расчет №3"/>
      <sheetName val="20_Кредиты краткосрочные"/>
      <sheetName val="Перечень Заказчиков"/>
      <sheetName val="Капитальные затраты"/>
      <sheetName val="Opex personnel (Term facs)"/>
      <sheetName val="2.2 "/>
      <sheetName val="6.11 новый"/>
      <sheetName val="Хар_"/>
      <sheetName val="С1_"/>
      <sheetName val="СтрЗапасов (2)"/>
      <sheetName val="Lim"/>
      <sheetName val="Справочник"/>
      <sheetName val="PwC Copies from old models --&gt;&gt;"/>
      <sheetName val="Справочники"/>
      <sheetName val="Journals"/>
      <sheetName val="ц_1991"/>
      <sheetName val="rvldmrv"/>
      <sheetName val="Сравнение ДПН факт 06-07"/>
      <sheetName val="Параметры"/>
      <sheetName val="трансформация1"/>
      <sheetName val="НМ расчеты"/>
      <sheetName val="Names"/>
      <sheetName val="breakdown"/>
      <sheetName val="Destination"/>
      <sheetName val="ДКС"/>
      <sheetName val="Етыпур"/>
      <sheetName val="НВГПЗ"/>
      <sheetName val="НГКХ"/>
      <sheetName val="ПСП"/>
      <sheetName val="Тобольск"/>
      <sheetName val="УПН"/>
      <sheetName val="ПСПавтодор"/>
      <sheetName val="НГХК"/>
      <sheetName val="КП к снег Рыбинская"/>
      <sheetName val="EKDEB90"/>
      <sheetName val="Коэф КВ"/>
      <sheetName val="К"/>
      <sheetName val="Смета терзем"/>
      <sheetName val="Кал.план Жукова даты - не надо"/>
      <sheetName val="Лист3"/>
      <sheetName val="АЧ"/>
      <sheetName val="кп (3)"/>
      <sheetName val="СП"/>
      <sheetName val="фонтан разбитый2"/>
      <sheetName val="1155"/>
      <sheetName val="накладная"/>
      <sheetName val="Акт"/>
      <sheetName val="Баланс (Ф1)"/>
      <sheetName val="Смета-Т"/>
      <sheetName val="Смета 3 Гидролог"/>
      <sheetName val="Записка СЦБ"/>
      <sheetName val="Дополнительные параметры"/>
      <sheetName val="РС "/>
      <sheetName val="13_1"/>
      <sheetName val="Свод объем"/>
      <sheetName val="Табл.5"/>
      <sheetName val="Табл.2"/>
      <sheetName val="Исх.данные"/>
      <sheetName val="Дог цена"/>
      <sheetName val="Курс доллара"/>
      <sheetName val="Календарь новый"/>
      <sheetName val="Смета № 1 ИИ линия"/>
      <sheetName val="Общая часть"/>
      <sheetName val="ВКЕ"/>
      <sheetName val="Additives"/>
      <sheetName val="Ryazan"/>
      <sheetName val="Assumpt"/>
      <sheetName val="Control"/>
      <sheetName val="См №3 ОПР"/>
      <sheetName val="см.№6 АВЗУ и ГПЗУ"/>
      <sheetName val="Геофизика"/>
      <sheetName val="Геодезия"/>
      <sheetName val="Экология1"/>
      <sheetName val="АУП"/>
      <sheetName val="CENTR"/>
      <sheetName val="DMTR_BP_03"/>
      <sheetName val="см №1.1 Геодезические работы "/>
      <sheetName val="см №1.4 Экология "/>
      <sheetName val="Input Assumptions"/>
      <sheetName val="Расчет курса"/>
      <sheetName val="XLR_NoRangeSheet"/>
      <sheetName val="НЕДЕЛИ"/>
      <sheetName val="GD"/>
      <sheetName val="АСУ ТП 1 этап ПД"/>
      <sheetName val="геолог"/>
      <sheetName val="SakhNIPI5"/>
      <sheetName val="ПИР"/>
      <sheetName val="PO Data"/>
      <sheetName val="Source Lists"/>
      <sheetName val="ИПЦ2002-2004"/>
      <sheetName val="Восстановл_Лист75"/>
      <sheetName val="Восстановл_Лист76"/>
      <sheetName val="Восстановл_Лист77"/>
      <sheetName val="Восстановл_Лист78"/>
      <sheetName val="Восстановл_Лист79"/>
      <sheetName val="Восстановл_Лист80"/>
      <sheetName val="Восстановл_Лист81"/>
      <sheetName val="Восстановл_Лист8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/>
      <sheetData sheetId="62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/>
      <sheetData sheetId="231"/>
      <sheetData sheetId="232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алплан "/>
      <sheetName val="КП сельская"/>
      <sheetName val="сводная"/>
      <sheetName val="Смета1 топог Ира"/>
      <sheetName val="Смета2 инв"/>
      <sheetName val="Смета 3 Гидролог"/>
      <sheetName val="Смета4 снег геология"/>
      <sheetName val="Смета5 эколог изыск"/>
      <sheetName val="Смета6экономич.из-я"/>
      <sheetName val="смета 7оценка "/>
      <sheetName val="Смета8 дороги"/>
      <sheetName val="См9мосты"/>
      <sheetName val="Смета10 НО"/>
      <sheetName val="Смета11 регламент"/>
      <sheetName val="смета12 конк докум "/>
      <sheetName val="См 13 ГОЧС Ира"/>
      <sheetName val="свод1"/>
      <sheetName val="топография"/>
      <sheetName val="Калплан_"/>
      <sheetName val="КП_сельская"/>
      <sheetName val="Смета1_топог_Ира"/>
      <sheetName val="Смета2_инв"/>
      <sheetName val="Смета_3_Гидролог"/>
      <sheetName val="Смета4_снег_геология"/>
      <sheetName val="Смета5_эколог_изыск"/>
      <sheetName val="Смета6экономич_из-я"/>
      <sheetName val="смета_7оценка_"/>
      <sheetName val="Смета8_дороги"/>
      <sheetName val="Смета10_НО"/>
      <sheetName val="Смета11_регламент"/>
      <sheetName val="смета12_конк_докум_"/>
      <sheetName val="См_13_ГОЧС_Ира"/>
      <sheetName val="Смета"/>
      <sheetName val="Данные для расчёта сметы"/>
      <sheetName val="93-110"/>
      <sheetName val="свод"/>
      <sheetName val="Коэфф1."/>
      <sheetName val="ИДвалка"/>
      <sheetName val="свод 2"/>
      <sheetName val="СметаСводная павильон"/>
      <sheetName val="СметаСводная"/>
      <sheetName val="матер."/>
      <sheetName val="ИГ1"/>
      <sheetName val="Хаттон 90.90 Femco"/>
      <sheetName val="См 1 наруж.водопровод"/>
      <sheetName val="геология "/>
      <sheetName val="Объемы работ по ПВ"/>
      <sheetName val="свод общ"/>
      <sheetName val="ИД1"/>
      <sheetName val="смета СИД"/>
      <sheetName val="часы"/>
      <sheetName val="см8"/>
      <sheetName val="р.Волхов"/>
      <sheetName val="ресурсная вед."/>
      <sheetName val="гидрология"/>
      <sheetName val="пдр"/>
    </sheetNames>
    <sheetDataSet>
      <sheetData sheetId="0" refreshError="1"/>
      <sheetData sheetId="1" refreshError="1"/>
      <sheetData sheetId="2" refreshError="1">
        <row r="10">
          <cell r="E10" t="str">
            <v>Разработка проекта реконструкции объекта "Сельская ул. от Речной ул. до Черной речки с мостовым переходом через Черную речку"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ДР"/>
      <sheetName val="Бюджет"/>
      <sheetName val="ПДР+Бюджет ЮНГ НТЦ Уфа (2005-20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метаСводная павильон"/>
      <sheetName val="павильон разбитый1"/>
      <sheetName val="фонтан разбитый2"/>
      <sheetName val="павильон"/>
      <sheetName val="Сети по доп.согл."/>
      <sheetName val="кп1"/>
      <sheetName val="кп2"/>
      <sheetName val="кп3"/>
      <sheetName val="КП павильон"/>
      <sheetName val="сводная"/>
      <sheetName val="СметаСводная_павильон"/>
      <sheetName val="павильон_разбитый1"/>
      <sheetName val="фонтан_разбитый2"/>
      <sheetName val="Сети_по_доп_согл_"/>
      <sheetName val="КП_павильон"/>
      <sheetName val="топография"/>
      <sheetName val="свод1"/>
      <sheetName val="Смета"/>
      <sheetName val="93-110"/>
      <sheetName val="Коэфф1."/>
      <sheetName val="свод"/>
      <sheetName val="Данные для расчёта сметы"/>
      <sheetName val="СметаСводная Колпино"/>
      <sheetName val="Январь"/>
      <sheetName val="ИДвалка"/>
      <sheetName val="Смета 1свод"/>
      <sheetName val="см8"/>
      <sheetName val="Смета 3 Гидролог"/>
      <sheetName val="свод 2"/>
      <sheetName val="СметаСводная"/>
      <sheetName val="СметаСводная Рыб"/>
      <sheetName val="матер."/>
      <sheetName val="Итог"/>
      <sheetName val="СметаСводная снег"/>
      <sheetName val="геология "/>
      <sheetName val="Хаттон 90.90 Femco"/>
      <sheetName val="свод общ"/>
      <sheetName val="р.Волхов"/>
      <sheetName val="Финплан"/>
    </sheetNames>
    <sheetDataSet>
      <sheetData sheetId="0" refreshError="1">
        <row r="6">
          <cell r="D6" t="str">
            <v>Рабочий проект по объекту "Реконструкция Исаакиевской площади с благоустройством прилегающих территорий. 1-ая очередь"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 ГК"/>
      <sheetName val="кп ГК"/>
      <sheetName val="кп"/>
      <sheetName val="свод"/>
      <sheetName val="сид"/>
      <sheetName val="изыскания 2"/>
      <sheetName val="экол из2"/>
      <sheetName val="Экол."/>
      <sheetName val="иск соор"/>
      <sheetName val="нар осв2"/>
      <sheetName val="канал2"/>
      <sheetName val="обсл моста"/>
      <sheetName val="маф"/>
      <sheetName val="трот2"/>
      <sheetName val="схема"/>
      <sheetName val="внт"/>
      <sheetName val="тэч"/>
      <sheetName val="ООС"/>
      <sheetName val="ГОЧС2"/>
      <sheetName val="бл-во2"/>
      <sheetName val="конкурсн1"/>
      <sheetName val="эксп"/>
      <sheetName val="рабчерт"/>
      <sheetName val="СметаСводная павильон"/>
      <sheetName val="свод_ГК"/>
      <sheetName val="кп_ГК"/>
      <sheetName val="изыскания_2"/>
      <sheetName val="экол_из2"/>
      <sheetName val="Экол_"/>
      <sheetName val="иск_соор"/>
      <sheetName val="нар_осв2"/>
      <sheetName val="обсл_моста"/>
      <sheetName val="сводная"/>
      <sheetName val="свод1"/>
      <sheetName val="топография"/>
      <sheetName val="АЧ"/>
      <sheetName val="93-110"/>
      <sheetName val="Смета"/>
      <sheetName val="Коэфф1."/>
      <sheetName val="ЗП_ЮНГ"/>
      <sheetName val="Данные для расчёта сметы"/>
      <sheetName val="СметаСводная снег"/>
      <sheetName val="см8"/>
      <sheetName val="свод 2"/>
      <sheetName val="Хаттон 90.90 Femco"/>
      <sheetName val="СметаСводная"/>
      <sheetName val="Январь"/>
      <sheetName val="НМА"/>
      <sheetName val="фонтан разбитый2"/>
      <sheetName val="См 1 наруж.водопровод"/>
      <sheetName val="Смета 1свод"/>
      <sheetName val="Смета 3 Гидролог"/>
      <sheetName val="ИДвалка"/>
      <sheetName val="матер."/>
    </sheetNames>
    <sheetDataSet>
      <sheetData sheetId="0" refreshError="1"/>
      <sheetData sheetId="1" refreshError="1"/>
      <sheetData sheetId="2" refreshError="1"/>
      <sheetData sheetId="3" refreshError="1">
        <row r="10">
          <cell r="E10" t="str">
            <v>Государственный комитет Псковской области по дорожному  хозяйству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метаСводная снег"/>
      <sheetName val="Смета1 Чеснович снег"/>
      <sheetName val="Смета2 снег геология"/>
      <sheetName val="См3 эколог изыск. снег"/>
      <sheetName val="смета4  Дор.работы"/>
      <sheetName val="Смета 6 Снег - Сети"/>
      <sheetName val="См 7Расчет ОДД Прокоп"/>
      <sheetName val="Смета8 ООС снег"/>
      <sheetName val="Смета9 регламент с 0,335"/>
      <sheetName val="КП снег"/>
      <sheetName val="См10  ГО и ЧС"/>
      <sheetName val="Смета11 Новые технологии"/>
      <sheetName val="Смета11 Ресурсоемкость"/>
      <sheetName val="Смета10 кадастр съемка п54"/>
      <sheetName val="Смета11 Землеустр.п54"/>
      <sheetName val="Смета12 межевание п54"/>
      <sheetName val="Смета13 Юрид оформл п54"/>
      <sheetName val="см14 конк докум Обв24"/>
      <sheetName val="См15Кр.линии"/>
      <sheetName val="См16 Сбор исх данных"/>
      <sheetName val="См17 Допэкз"/>
      <sheetName val="93-110"/>
      <sheetName val="СметаСводная_снег"/>
      <sheetName val="Смета1_Чеснович_снег"/>
      <sheetName val="Смета2_снег_геология"/>
      <sheetName val="См3_эколог_изыск__снег"/>
      <sheetName val="смета4__Дор_работы"/>
      <sheetName val="Смета_6_Снег_-_Сети"/>
      <sheetName val="См_7Расчет_ОДД_Прокоп"/>
      <sheetName val="Смета8_ООС_снег"/>
      <sheetName val="Смета9_регламент_с_0,335"/>
      <sheetName val="КП_снег"/>
      <sheetName val="См10__ГО_и_ЧС"/>
      <sheetName val="Смета11_Новые_технологии"/>
      <sheetName val="Смета11_Ресурсоемкость"/>
      <sheetName val="Смета10_кадастр_съемка_п54"/>
      <sheetName val="Смета11_Землеустр_п54"/>
      <sheetName val="Смета12_межевание_п54"/>
      <sheetName val="Смета13_Юрид_оформл_п54"/>
      <sheetName val="см14_конк_докум_Обв24"/>
      <sheetName val="См15Кр_линии"/>
      <sheetName val="См16_Сбор_исх_данных"/>
      <sheetName val="См17_Допэкз"/>
      <sheetName val="Данные для расчёта сметы"/>
      <sheetName val="топография"/>
      <sheetName val="свод"/>
      <sheetName val="см8"/>
      <sheetName val="Смета"/>
      <sheetName val="СметаСводная"/>
      <sheetName val="Смета 1свод"/>
      <sheetName val="СметаСводная павильон"/>
      <sheetName val="Коэфф1."/>
      <sheetName val="сводная"/>
      <sheetName val="sapactivexlhiddensheet"/>
      <sheetName val="АЧ"/>
      <sheetName val="часы"/>
      <sheetName val="Январь"/>
      <sheetName val="Смета 5.2. Кусты25,29,31,65"/>
      <sheetName val="свод 2"/>
      <sheetName val="смета СИД"/>
      <sheetName val="кп"/>
      <sheetName val="Лист3"/>
      <sheetName val="Итог"/>
      <sheetName val="ЗП_ЮНГ"/>
      <sheetName val="фонтан разбитый2"/>
      <sheetName val="См 1 наруж.водопровод"/>
      <sheetName val="Прайс лист"/>
      <sheetName val="Смета 3 Гидролог"/>
    </sheetNames>
    <sheetDataSet>
      <sheetData sheetId="0" refreshError="1">
        <row r="7">
          <cell r="E7" t="str">
            <v>Рабочий проект по объекту:с "Снегоплавильная камера. расположенная на сетях ГУП "Водоканал Санкт-Петербург", по адресу: Рижский пр., д.43 (угол Рижского проспекта и Либавского переулка)"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опография"/>
      <sheetName val="геология"/>
      <sheetName val="гидрология"/>
      <sheetName val="эл.химз."/>
      <sheetName val="геология "/>
      <sheetName val="Лист1"/>
      <sheetName val="2002(v2)"/>
      <sheetName val="ПРОГНОЗ_1"/>
      <sheetName val="справ."/>
      <sheetName val="Данные для расчёта сметы"/>
      <sheetName val="Лист2"/>
      <sheetName val="эл_химз_"/>
      <sheetName val="геология_"/>
      <sheetName val="справ_"/>
      <sheetName val="СметаСводная снег"/>
      <sheetName val="2002_v2_"/>
      <sheetName val="93-110"/>
      <sheetName val="СметаСводная"/>
      <sheetName val="ИГ1"/>
      <sheetName val="СметаСводная павильон"/>
      <sheetName val="РН-ПНГ"/>
      <sheetName val="Смета"/>
      <sheetName val="топо"/>
      <sheetName val="оборудован"/>
      <sheetName val="Упр"/>
      <sheetName val="см8"/>
      <sheetName val="Перечень ИУ"/>
      <sheetName val="Коэфф1."/>
      <sheetName val="свод 2"/>
      <sheetName val="влад-таблица"/>
      <sheetName val="2002(v1)"/>
      <sheetName val="Подрядчики"/>
      <sheetName val="Январь"/>
      <sheetName val="3.1 ТХ"/>
      <sheetName val="ЗП_ЮНГ"/>
      <sheetName val="sapactivexlhiddensheet"/>
      <sheetName val="НМА"/>
      <sheetName val="оператор"/>
      <sheetName val="исх_данные"/>
      <sheetName val="ст ГТМ"/>
      <sheetName val="СметаСводная Колпино"/>
      <sheetName val="Итог"/>
      <sheetName val="мсн"/>
      <sheetName val="мат"/>
      <sheetName val="к.84-к.83"/>
      <sheetName val="ТИТУЛ"/>
      <sheetName val="6.14"/>
      <sheetName val="ОБЩЕСТВА"/>
      <sheetName val="6.3.1"/>
      <sheetName val="6.20"/>
      <sheetName val="6.4.1"/>
      <sheetName val="6_11_1  сторонние"/>
      <sheetName val="установки"/>
      <sheetName val="8.14 КР (списание)ОПСТИКР"/>
      <sheetName val="Стр1"/>
      <sheetName val="Список"/>
      <sheetName val="6_14"/>
      <sheetName val="6_3_1"/>
      <sheetName val="6_20"/>
      <sheetName val="6_4_1"/>
      <sheetName val="6_11_1__сторонние"/>
      <sheetName val="8_14_КР_(списание)ОПСТИКР"/>
      <sheetName val="Списки"/>
      <sheetName val="6.14_КР"/>
      <sheetName val="ПДР"/>
      <sheetName val="Прилож"/>
      <sheetName val="DATA"/>
      <sheetName val="Нормы"/>
      <sheetName val="вариант"/>
      <sheetName val="Обновление"/>
      <sheetName val="Цена"/>
      <sheetName val="Product"/>
      <sheetName val="Текущие цены"/>
      <sheetName val="рабочий"/>
      <sheetName val="окраска"/>
      <sheetName val="Summary"/>
      <sheetName val="все"/>
      <sheetName val="Зап-3- СЦБ"/>
      <sheetName val="Кредиты"/>
      <sheetName val="Табл38-7"/>
      <sheetName val="Пример расчета"/>
      <sheetName val="СметаСводная Рыб"/>
      <sheetName val="отчет эл_эн  2000"/>
      <sheetName val="информация"/>
      <sheetName val="ПОДПИСИ"/>
      <sheetName val="13.1"/>
      <sheetName val="РАСЧЕТ"/>
      <sheetName val="эл_химз_1"/>
      <sheetName val="геология_1"/>
      <sheetName val="6_141"/>
      <sheetName val="6_3_11"/>
      <sheetName val="6_201"/>
      <sheetName val="6_4_11"/>
      <sheetName val="6_11_1__сторонние1"/>
      <sheetName val="8_14_КР_(списание)ОПСТИКР1"/>
      <sheetName val="6_14_КР"/>
      <sheetName val="Данные_для_расчёта_сметы"/>
      <sheetName val="Текущие_цены"/>
      <sheetName val="свод_2"/>
      <sheetName val="Зап-3-_СЦБ"/>
      <sheetName val="Пример_расчета"/>
      <sheetName val="СметаСводная_Рыб"/>
      <sheetName val="отчет_эл_эн__2000"/>
      <sheetName val="к_84-к_83"/>
      <sheetName val="Счет-Фактура"/>
      <sheetName val="6.3"/>
      <sheetName val="6.7"/>
      <sheetName val="6.3.1.3"/>
      <sheetName val="График"/>
      <sheetName val="КП (2)"/>
      <sheetName val="Бюджет"/>
      <sheetName val="Norm"/>
      <sheetName val="свод 3"/>
      <sheetName val="ID"/>
      <sheetName val="СС"/>
      <sheetName val="ЭХЗ"/>
      <sheetName val="РасчетКомандир1"/>
      <sheetName val="РасчетКомандир2"/>
      <sheetName val="Коэфф"/>
      <sheetName val="Смета2 проект. раб."/>
      <sheetName val="Суточная"/>
      <sheetName val="Смета 1"/>
      <sheetName val="РП"/>
      <sheetName val="данные"/>
      <sheetName val="Баланс"/>
      <sheetName val="Смета2_проект__раб_"/>
      <sheetName val="Смета_1"/>
      <sheetName val="СМЕТА проект"/>
      <sheetName val="Production and Spend"/>
      <sheetName val="OCK1"/>
      <sheetName val="Шкаф"/>
      <sheetName val="Прайс лист"/>
      <sheetName val="1.3"/>
      <sheetName val="К.рын"/>
      <sheetName val="Сводная смета"/>
      <sheetName val="Землеотвод"/>
      <sheetName val="шаблон"/>
      <sheetName val="См 1 наруж.водопровод"/>
      <sheetName val="Восстановл_Лист7"/>
      <sheetName val="Восстановл_Лист13"/>
      <sheetName val="Восстановл_Лист15"/>
      <sheetName val="Восстановл_Лист19"/>
      <sheetName val="Восстановл_Лист44"/>
      <sheetName val="Восстановл_Лист6"/>
      <sheetName val="Восстановл_Лист4"/>
      <sheetName val="Восстановл_Лист45"/>
      <sheetName val="Восстановл_Лист9"/>
      <sheetName val="Восстановл_Лист10"/>
      <sheetName val="Восстановл_Лист46"/>
      <sheetName val="Восстановл_Лист11"/>
      <sheetName val="Восстановл_Лист47"/>
      <sheetName val="Восстановл_Лист20"/>
      <sheetName val="Восстановл_Лист49"/>
      <sheetName val="Восстановл_Лист21"/>
      <sheetName val="свод"/>
      <sheetName val="сводная"/>
      <sheetName val="Разработка проекта"/>
      <sheetName val="КП НовоКов"/>
      <sheetName val="СметаСводная 1 оч"/>
      <sheetName val="Коэфф1_"/>
      <sheetName val="Прайс_лист"/>
      <sheetName val="См_1_наруж_водопровод"/>
      <sheetName val="Разработка_проекта"/>
      <sheetName val="КП_НовоКов"/>
      <sheetName val="СметаСводная_1_оч"/>
      <sheetName val="Переменные и константы"/>
      <sheetName val="пятилетка"/>
      <sheetName val="мониторинг"/>
      <sheetName val="свод (2)"/>
      <sheetName val="Калплан ОИ2 Макм крестики"/>
      <sheetName val="Св. смета"/>
      <sheetName val="РБС ИЗМ1"/>
      <sheetName val="Лист опроса"/>
      <sheetName val="Исполнение _освоение по закупк_"/>
      <sheetName val="Исполнение для Ускова"/>
      <sheetName val="Выборка по отсыпкам"/>
      <sheetName val="ИП _отсыпки_"/>
      <sheetName val="ИП _отсыпки_ФОТ_диз_т_"/>
      <sheetName val="ИП _отсыпки_ _выборка_"/>
      <sheetName val="Исполнение по оборуд_"/>
      <sheetName val="Исполнение по оборуд_ _2_"/>
      <sheetName val="Исполнение сжато"/>
      <sheetName val="Форма для бурения"/>
      <sheetName val="Форма для КС"/>
      <sheetName val="Форма для ГР"/>
      <sheetName val="Корректировка"/>
      <sheetName val="Смета 1свод"/>
      <sheetName val="таблица руководству"/>
      <sheetName val="Суточная добыча за неделю"/>
      <sheetName val="list"/>
      <sheetName val="Прибыль опл"/>
      <sheetName val="Вспомогательный"/>
      <sheetName val="сохранить"/>
      <sheetName val="5ОборРабМест(HP)"/>
      <sheetName val="№5 СУБ Инж защ"/>
      <sheetName val="HP и оргтехника"/>
      <sheetName val="Calc"/>
      <sheetName val="История"/>
      <sheetName val="Р1"/>
      <sheetName val="Параметры_i"/>
      <sheetName val="Таблица 2"/>
      <sheetName val="свод1"/>
      <sheetName val="Таблица 4 АСУТП"/>
      <sheetName val="Input"/>
      <sheetName val="Calculation"/>
      <sheetName val="ПДР ООО &quot;Юкос ФБЦ&quot;"/>
      <sheetName val="исходные данные"/>
      <sheetName val="расчетные таблицы"/>
      <sheetName val="Амур ДОН"/>
      <sheetName val="кп ГК"/>
      <sheetName val="Справочные данные"/>
      <sheetName val="Б.Сатка"/>
      <sheetName val="total"/>
      <sheetName val="Комплектация"/>
      <sheetName val="трубы"/>
      <sheetName val="СМР"/>
      <sheetName val="дороги"/>
      <sheetName val="3.5"/>
      <sheetName val="справка"/>
      <sheetName val="суб.подряд"/>
      <sheetName val="ПСБ - ОЭ"/>
      <sheetName val="суб_подряд"/>
      <sheetName val="ПСБ_-_ОЭ"/>
      <sheetName val="Смета 2"/>
      <sheetName val="D"/>
      <sheetName val="Ачинский НПЗ"/>
      <sheetName val="4"/>
      <sheetName val="ИД"/>
      <sheetName val="См3 СЦБ-зап"/>
      <sheetName val="Хаттон 90.90 Femco"/>
      <sheetName val="ИД1"/>
      <sheetName val="свод общ"/>
      <sheetName val="Смета 5.2. Кусты25,29,31,65"/>
      <sheetName val="смета СИД"/>
      <sheetName val="часы"/>
      <sheetName val="ресурсная вед."/>
      <sheetName val="ИДвалка"/>
      <sheetName val="р.Волхов"/>
      <sheetName val="КП к ГК"/>
      <sheetName val="изыскания 2"/>
      <sheetName val="Калплан Кра"/>
      <sheetName val="Материалы"/>
      <sheetName val="6.11 новый"/>
      <sheetName val="лч и кам"/>
      <sheetName val="1.401.2"/>
      <sheetName val="Rub"/>
      <sheetName val="1"/>
      <sheetName val="Пояснение "/>
      <sheetName val="3.1"/>
      <sheetName val="Коммерческие расходы"/>
      <sheetName val="ц_1991"/>
      <sheetName val="смета 2 проект. работы"/>
      <sheetName val="Хар_"/>
      <sheetName val="С1_"/>
      <sheetName val="СтрЗапасов (2)"/>
      <sheetName val="НМ расчеты"/>
      <sheetName val="Общая часть"/>
      <sheetName val="СС замеч с ответами"/>
      <sheetName val="начало"/>
      <sheetName val="Main"/>
      <sheetName val="УП _2004"/>
      <sheetName val="Спецификация"/>
      <sheetName val="Константы и результаты"/>
      <sheetName val="Лизинг"/>
      <sheetName val="Удельные(проф.)"/>
      <sheetName val="расчет №3"/>
      <sheetName val="3.2"/>
      <sheetName val="3.3"/>
      <sheetName val="Р2.1"/>
      <sheetName val="Р2.2"/>
      <sheetName val="Р3"/>
      <sheetName val="Р4"/>
      <sheetName val="Р5"/>
      <sheetName val="Р7"/>
      <sheetName val="Табл.5"/>
      <sheetName val="Табл.2"/>
      <sheetName val="Исх.данные"/>
      <sheetName val="MAIN_PARAMETERS"/>
      <sheetName val="RSOILBAL"/>
      <sheetName val="ВКЕ"/>
      <sheetName val="rvldmrv"/>
      <sheetName val="Additives"/>
      <sheetName val="Ryazan"/>
      <sheetName val="Assumpt"/>
      <sheetName val="Control"/>
      <sheetName val="Параметры"/>
      <sheetName val="См №3 ОПР"/>
      <sheetName val="см.№6 АВЗУ и ГПЗУ"/>
      <sheetName val="Геофизика"/>
      <sheetName val="Геодезия"/>
      <sheetName val="Экология1"/>
      <sheetName val="ДКС"/>
      <sheetName val="Етыпур"/>
      <sheetName val="НВГПЗ"/>
      <sheetName val="НГКХ"/>
      <sheetName val="ПСП"/>
      <sheetName val="Тобольск"/>
      <sheetName val="УПН"/>
      <sheetName val="ПСПавтодор"/>
      <sheetName val="НГХК"/>
      <sheetName val="КП к снег Рыбинская"/>
      <sheetName val="АУП"/>
      <sheetName val="CENTR"/>
      <sheetName val="4сд"/>
      <sheetName val="2сд"/>
      <sheetName val="7сд"/>
      <sheetName val="Lim"/>
      <sheetName val="Справочник"/>
      <sheetName val="PwC Copies from old models --&gt;&gt;"/>
      <sheetName val="Справочники"/>
      <sheetName val="Сравнение ДПН факт 06-07"/>
      <sheetName val="Journals"/>
      <sheetName val="Names"/>
      <sheetName val="DMTR_BP_03"/>
      <sheetName val="см №1.1 Геодезические работы "/>
      <sheetName val="см №1.4 Экология "/>
      <sheetName val="Input Assumptions"/>
      <sheetName val="2.2 "/>
      <sheetName val="Расчет курса"/>
      <sheetName val="XLR_NoRangeSheet"/>
      <sheetName val="НЕДЕЛИ"/>
      <sheetName val="GD"/>
      <sheetName val="АСУ ТП 1 этап ПД"/>
      <sheetName val="Курсы"/>
      <sheetName val="в работу"/>
      <sheetName val="1ПС"/>
      <sheetName val="20_Кредиты краткосрочные"/>
      <sheetName val="Лист3"/>
      <sheetName val="АЧ"/>
      <sheetName val="кп"/>
      <sheetName val="Баланс (Ф1)"/>
      <sheetName val="Перечень Заказчиков"/>
      <sheetName val="Смета терзем"/>
      <sheetName val="СП"/>
      <sheetName val="Opex personnel (Term facs)"/>
      <sheetName val="Капитальные затраты"/>
      <sheetName val="трансформация1"/>
      <sheetName val="Destination"/>
      <sheetName val="breakdown"/>
      <sheetName val="EKDEB90"/>
      <sheetName val="Коэф КВ"/>
      <sheetName val="кп (3)"/>
      <sheetName val="13_1"/>
      <sheetName val=""/>
      <sheetName val="К"/>
      <sheetName val="Кал.план Жукова даты - не надо"/>
      <sheetName val="матер."/>
      <sheetName val="КП Прим (3)"/>
      <sheetName val="фонтан разбитый2"/>
      <sheetName val="накладная"/>
      <sheetName val="Акт"/>
      <sheetName val="Смета-Т"/>
      <sheetName val="Смета 3 Гидролог"/>
      <sheetName val="Записка СЦБ"/>
      <sheetName val="РС "/>
      <sheetName val="геолог"/>
      <sheetName val="Курс доллара"/>
      <sheetName val="Календарь новый"/>
      <sheetName val="Смета № 1 ИИ линия"/>
      <sheetName val="Дополнительные параметры"/>
      <sheetName val="ЛЧ"/>
      <sheetName val="Leistungsakt"/>
      <sheetName val="Свод объем"/>
      <sheetName val="Дог цена"/>
      <sheetName val="SakhNIPI5"/>
      <sheetName val="ПИР"/>
      <sheetName val="1155"/>
      <sheetName val="Коэф"/>
      <sheetName val="выборка на22 июня"/>
      <sheetName val="HP_и_оргтехника"/>
      <sheetName val="СМЕТА_проект"/>
      <sheetName val="Лист_опроса"/>
      <sheetName val="ОПС"/>
      <sheetName val="СметаСводная_снег"/>
      <sheetName val="Хаттон_90_90_Femco"/>
      <sheetName val="свод_общ"/>
      <sheetName val="таблица_руководству"/>
      <sheetName val="Суточная_добыча_за_неделю"/>
      <sheetName val="СметаСводная_павильон"/>
      <sheetName val="3труба (П)"/>
      <sheetName val="15"/>
      <sheetName val="ИПЦ2002-2004"/>
      <sheetName val="Восстановл_Лист75"/>
      <sheetName val="Восстановл_Лист76"/>
      <sheetName val="Восстановл_Лист77"/>
      <sheetName val="Восстановл_Лист78"/>
      <sheetName val="Восстановл_Лист79"/>
      <sheetName val="Восстановл_Лист80"/>
      <sheetName val="Восстановл_Лист81"/>
      <sheetName val="Восстановл_Лист82"/>
      <sheetName val="Восстановл_Лист83"/>
      <sheetName val="Восстановл_Лист84"/>
      <sheetName val="Восстановл_Лист85"/>
      <sheetName val="Восстановл_Лист88"/>
      <sheetName val="Восстановл_Лист91"/>
      <sheetName val="Восстановл_Лист92"/>
      <sheetName val="Восстановл_Лист86"/>
      <sheetName val="Восстановл_Лист89"/>
      <sheetName val="Восстановл_Лист87"/>
      <sheetName val="Восстановл_Лист90"/>
      <sheetName val="Восстановл_Лист93"/>
      <sheetName val="Восстановл_Лист94"/>
      <sheetName val="Восстановл_Лист95"/>
      <sheetName val="Восстановл_Лист38"/>
      <sheetName val="Восстановл_Лист40"/>
      <sheetName val="Восстановл_Лист39"/>
      <sheetName val="Восстановл_Лист41"/>
      <sheetName val="Восстановл_Лист8"/>
      <sheetName val="Восстановл_Лист17"/>
      <sheetName val="Восстановл_Лист37"/>
      <sheetName val="Объемы работ по ПВ"/>
      <sheetName val="16"/>
      <sheetName val="Таблица 5"/>
      <sheetName val="Таблица 3"/>
      <sheetName val="Исходные"/>
      <sheetName val="Капвложения"/>
      <sheetName val="259-290"/>
      <sheetName val="р.Нева"/>
      <sheetName val="р.Молога"/>
      <sheetName val="518-540"/>
      <sheetName val="470-518"/>
      <sheetName val="365-405"/>
      <sheetName val="290-365"/>
      <sheetName val="157-259"/>
      <sheetName val="132-157"/>
      <sheetName val="405-470"/>
      <sheetName val="111-132"/>
      <sheetName val="111"/>
      <sheetName val="Сахалин"/>
      <sheetName val="Чумляк"/>
      <sheetName val="18 рек Ю-Х"/>
      <sheetName val="нпс Палкино"/>
      <sheetName val="Россия - Китай"/>
      <sheetName val="КМ 210-238"/>
      <sheetName val="БТС-2 км 405-459"/>
      <sheetName val="БТС-2 км 405-453"/>
      <sheetName val="БТС-2 км 313-352"/>
      <sheetName val="БТС-2 км326-352"/>
      <sheetName val="Улейма И"/>
      <sheetName val="Белая УБКА"/>
      <sheetName val="Уфа"/>
      <sheetName val="км 72-75р.Левоннька"/>
      <sheetName val="dgghg"/>
      <sheetName val="бтс-2"/>
      <sheetName val="колва"/>
      <sheetName val="Чермасан"/>
      <sheetName val="Корожечна"/>
      <sheetName val="Колтасы-Куйбышев"/>
      <sheetName val="Самара"/>
      <sheetName val="Мишуга"/>
      <sheetName val="киенгоп-н.Челны км 104-206"/>
      <sheetName val="ВЛ Урдома"/>
      <sheetName val="Вл Микунь Урдома"/>
      <sheetName val="ВЛ Синдор-Микунь"/>
      <sheetName val="Тон Чермасан"/>
      <sheetName val="Трасса км 16-147"/>
      <sheetName val="Тверца"/>
      <sheetName val="трасса 0-76"/>
      <sheetName val="Колва 78"/>
      <sheetName val="Гидрология .р.Колва км 38"/>
      <sheetName val="Восстановл_Лист5"/>
      <sheetName val="Восстановл_Лист29"/>
      <sheetName val="Восстановл_Лист2"/>
      <sheetName val="Восстановл_Лист27"/>
      <sheetName val="Восстановл_Лист28"/>
      <sheetName val="Восстановл_Лист12"/>
      <sheetName val="Восстановл_Лист14"/>
      <sheetName val="Восстановл_Лист1"/>
      <sheetName val="Восстановл_Лист18"/>
      <sheetName val="Восстановл_Лист25"/>
      <sheetName val="ГПК"/>
      <sheetName val="Западн"/>
      <sheetName val="ПСП "/>
      <sheetName val="Спр_общий"/>
      <sheetName val="р_Волхов"/>
      <sheetName val="р_Нева"/>
      <sheetName val="р_Молога"/>
      <sheetName val="18_рек_Ю-Х"/>
      <sheetName val="нпс_Палкино"/>
      <sheetName val="Россия_-_Китай"/>
      <sheetName val="КМ_210-238"/>
      <sheetName val="БТС-2_км_405-459"/>
      <sheetName val="БТС-2_км_405-453"/>
      <sheetName val="БТС-2_км_313-352"/>
      <sheetName val="БТС-2_км326-352"/>
      <sheetName val="Улейма_И"/>
      <sheetName val="Белая_УБКА"/>
      <sheetName val="км_72-75р_Левоннька"/>
      <sheetName val="Б_Сатка"/>
      <sheetName val="киенгоп-н_Челны_км_104-206"/>
      <sheetName val="ВЛ_Урдома"/>
      <sheetName val="Вл_Микунь_Урдома"/>
      <sheetName val="ВЛ_Синдор-Микунь"/>
      <sheetName val="Тон_Чермасан"/>
      <sheetName val="Трасса_км_16-147"/>
      <sheetName val="трасса_0-76"/>
      <sheetName val="Колва_78"/>
      <sheetName val="Гидрология__р_Колва_км_38"/>
      <sheetName val="свод_3"/>
      <sheetName val="ПСП_"/>
      <sheetName val="Сводная_смета"/>
      <sheetName val="Стр1По"/>
      <sheetName val="Новая сводка (до бюджета) (2)"/>
      <sheetName val="Что пришло"/>
      <sheetName val="влад-таблица (2)"/>
      <sheetName val="Новая сводка (до бюджета)"/>
      <sheetName val="Сводка"/>
      <sheetName val="Новая сводка"/>
      <sheetName val="Бю-т"/>
      <sheetName val="ПерехОстатки"/>
      <sheetName val="Общие расходы"/>
      <sheetName val="Новая сводка (по бюджету)"/>
      <sheetName val="âëàä-òàáëèöà"/>
      <sheetName val="Íîâàÿ ñâîäêà (äî áþäæåòà) (2)"/>
      <sheetName val="×òî ïðèøëî"/>
      <sheetName val="âëàä-òàáëèöà (2)"/>
      <sheetName val="Íîâàÿ ñâîäêà (äî áþäæåòà)"/>
      <sheetName val="Ñâîäêà"/>
      <sheetName val="Íîâàÿ ñâîäêà"/>
      <sheetName val="Áþ-ò"/>
      <sheetName val="ÏåðåõÎñòàòêè"/>
      <sheetName val="Îáùèå ðàñõîäû"/>
      <sheetName val="Íîâàÿ ñâîäêà (ïî áþäæåòó)"/>
      <sheetName val="влад_таблица"/>
      <sheetName val="6.10.1"/>
      <sheetName val="Восстановл_Лист16"/>
      <sheetName val="6.7.3_ТН"/>
      <sheetName val="6.1"/>
      <sheetName val="НДС"/>
      <sheetName val="Гр5(о)"/>
      <sheetName val="пр_5_1"/>
      <sheetName val="Россия"/>
      <sheetName val="Украина"/>
      <sheetName val="Белорусия"/>
      <sheetName val="6.52-свод"/>
      <sheetName val="Новая_сводка_(до_бюджета)_(2)"/>
      <sheetName val="Что_пришло"/>
      <sheetName val="влад-таблица_(2)"/>
      <sheetName val="Новая_сводка_(до_бюджета)"/>
      <sheetName val="Новая_сводка"/>
      <sheetName val="Общие_расходы"/>
      <sheetName val="Новая_сводка_(по_бюджету)"/>
      <sheetName val="Íîâàÿ_ñâîäêà_(äî_áþäæåòà)_(2)"/>
      <sheetName val="×òî_ïðèøëî"/>
      <sheetName val="âëàä-òàáëèöà_(2)"/>
      <sheetName val="Íîâàÿ_ñâîäêà_(äî_áþäæåòà)"/>
      <sheetName val="Íîâàÿ_ñâîäêà"/>
      <sheetName val="Îáùèå_ðàñõîäû"/>
      <sheetName val="Íîâàÿ_ñâîäêà_(ïî_áþäæåòó)"/>
      <sheetName val="6_10_1"/>
      <sheetName val="6_7_3_ТН"/>
      <sheetName val="6_1"/>
      <sheetName val="ЦО"/>
      <sheetName val="Статьи"/>
      <sheetName val="2"/>
      <sheetName val="Новая_сводка_(до_бюджета)_(2)1"/>
      <sheetName val="Что_пришло1"/>
      <sheetName val="влад-таблица_(2)1"/>
      <sheetName val="Новая_сводка_(до_бюджета)1"/>
      <sheetName val="Новая_сводка1"/>
      <sheetName val="Общие_расходы1"/>
      <sheetName val="Новая_сводка_(по_бюджету)1"/>
      <sheetName val="Íîâàÿ_ñâîäêà_(äî_áþäæåòà)_(2)1"/>
      <sheetName val="×òî_ïðèøëî1"/>
      <sheetName val="âëàä-òàáëèöà_(2)1"/>
      <sheetName val="Íîâàÿ_ñâîäêà_(äî_áþäæåòà)1"/>
      <sheetName val="Íîâàÿ_ñâîäêà1"/>
      <sheetName val="Îáùèå_ðàñõîäû1"/>
      <sheetName val="Íîâàÿ_ñâîäêà_(ïî_áþäæåòó)1"/>
      <sheetName val="6_10_11"/>
      <sheetName val="6_7_3_ТН1"/>
      <sheetName val="6_11"/>
      <sheetName val="6_52-свод"/>
      <sheetName val="ДДС (Форма №3)"/>
      <sheetName val="09-07"/>
      <sheetName val="Титул1"/>
      <sheetName val="Титул2"/>
      <sheetName val="Титул3"/>
      <sheetName val="Info"/>
      <sheetName val="3_1"/>
      <sheetName val="Коммерческие_расходы"/>
      <sheetName val="СС_замеч_с_ответами"/>
      <sheetName val="ПДР_ООО_&quot;Юкос_ФБЦ&quot;"/>
      <sheetName val="УП__2004"/>
      <sheetName val="Ачинский_НПЗ"/>
      <sheetName val="3_2"/>
      <sheetName val="3_3"/>
      <sheetName val="Р2_1"/>
      <sheetName val="Р2_2"/>
      <sheetName val="Удельные(проф_)"/>
      <sheetName val="Константы_и_результаты"/>
      <sheetName val="расчет_№3"/>
      <sheetName val="в_работу"/>
      <sheetName val="№5_СУБ_Инж_защ"/>
      <sheetName val="исходные_данные"/>
      <sheetName val="расчетные_таблицы"/>
      <sheetName val="Исполнение__освоение_по_закупк_"/>
      <sheetName val="Исполнение_для_Ускова"/>
      <sheetName val="Выборка_по_отсыпкам"/>
      <sheetName val="ИП__отсыпки_"/>
      <sheetName val="ИП__отсыпки_ФОТ_диз_т_"/>
      <sheetName val="ИП__отсыпки___выборка_"/>
      <sheetName val="Исполнение_по_оборуд_"/>
      <sheetName val="Исполнение_по_оборуд___2_"/>
      <sheetName val="Исполнение_сжато"/>
      <sheetName val="Форма_для_бурения"/>
      <sheetName val="Форма_для_КС"/>
      <sheetName val="Форма_для_ГР"/>
      <sheetName val="Смета_1свод"/>
      <sheetName val="Прибыль_опл"/>
      <sheetName val="Амур_ДОН"/>
      <sheetName val="справ_1"/>
      <sheetName val="Перечень_ИУ"/>
      <sheetName val="3_1_ТХ"/>
      <sheetName val="1_3"/>
      <sheetName val="К_рын"/>
      <sheetName val="3_5"/>
      <sheetName val="См3_СЦБ-зап"/>
      <sheetName val="СметаСводная_Колпино"/>
      <sheetName val="Смета_2"/>
      <sheetName val="Таблица_4_АСУТП"/>
      <sheetName val="20_Кредиты_краткосрочные"/>
      <sheetName val="Перечень_Заказчиков"/>
      <sheetName val="Переменные_и_константы"/>
      <sheetName val="КП_к_снег_Рыбинская"/>
      <sheetName val="Смета_5_2__Кусты25,29,31,65"/>
      <sheetName val="Табл_5"/>
      <sheetName val="Табл_2"/>
      <sheetName val="Капитальные_затраты"/>
      <sheetName val="Opex_personnel_(Term_facs)"/>
      <sheetName val="КП_(2)"/>
      <sheetName val="2_2_"/>
      <sheetName val="М_1"/>
      <sheetName val="Сводная "/>
      <sheetName val="7.ТХ Сети (кор)"/>
      <sheetName val="Source lists"/>
      <sheetName val="PO 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/>
      <sheetData sheetId="219"/>
      <sheetData sheetId="220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/>
      <sheetData sheetId="297"/>
      <sheetData sheetId="298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3-110"/>
      <sheetName val="110-132"/>
      <sheetName val="132-157"/>
      <sheetName val="157-212"/>
      <sheetName val="212-259"/>
      <sheetName val="быково"/>
      <sheetName val="259-290"/>
      <sheetName val="молога"/>
      <sheetName val="290-365"/>
      <sheetName val="365-405"/>
      <sheetName val="405-470"/>
      <sheetName val="470-518"/>
      <sheetName val="518-540"/>
      <sheetName val="волхов"/>
      <sheetName val="кириши"/>
      <sheetName val="540-641"/>
      <sheetName val="нева"/>
      <sheetName val="невская"/>
      <sheetName val="641-717,6"/>
      <sheetName val="717,6-801"/>
      <sheetName val="приморск"/>
      <sheetName val="0-30"/>
      <sheetName val="7 км"/>
      <sheetName val="вл"/>
      <sheetName val="93_110"/>
      <sheetName val="топографи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п (3)"/>
      <sheetName val="кп"/>
      <sheetName val="свод (2)"/>
      <sheetName val="свод"/>
      <sheetName val="сид"/>
      <sheetName val="изыскания"/>
      <sheetName val="экон из"/>
      <sheetName val="экол из"/>
      <sheetName val="дор1"/>
      <sheetName val="иск соор"/>
      <sheetName val="светоф"/>
      <sheetName val="ост"/>
      <sheetName val="нар осв1"/>
      <sheetName val="электроснаб"/>
      <sheetName val="пер ком1"/>
      <sheetName val="канал1"/>
      <sheetName val="маф"/>
      <sheetName val="орг_движ1"/>
      <sheetName val="акт (2)"/>
      <sheetName val="ГОЧС"/>
      <sheetName val="оос"/>
      <sheetName val="бл-во1"/>
      <sheetName val="автостоянка"/>
      <sheetName val="тэч"/>
      <sheetName val="внт1"/>
      <sheetName val="сод дор"/>
      <sheetName val="изъят зем уч"/>
      <sheetName val="землеустр. _раб"/>
      <sheetName val="конкурсн"/>
      <sheetName val="графич"/>
      <sheetName val="93-110"/>
      <sheetName val="кп_(3)"/>
      <sheetName val="свод_(2)"/>
      <sheetName val="экон_из"/>
      <sheetName val="экол_из"/>
      <sheetName val="иск_соор"/>
      <sheetName val="нар_осв1"/>
      <sheetName val="пер_ком1"/>
      <sheetName val="акт_(2)"/>
      <sheetName val="сод_дор"/>
      <sheetName val="изъят_зем_уч"/>
      <sheetName val="землеустр___раб"/>
      <sheetName val="Смета"/>
      <sheetName val="Смета 1свод"/>
      <sheetName val="топография"/>
      <sheetName val="Коэфф1."/>
      <sheetName val="sapactivexlhiddensheet"/>
      <sheetName val="Лист3"/>
      <sheetName val="информация"/>
      <sheetName val="list"/>
      <sheetName val="свод 2"/>
      <sheetName val="СметаСводная Рыб"/>
      <sheetName val="Лист1"/>
      <sheetName val="сводная"/>
      <sheetName val="Смета 5.2. Кусты25,29,31,65"/>
      <sheetName val="Данные для расчёта сметы"/>
      <sheetName val="СметаСводная 1 оч"/>
      <sheetName val="ИГ1"/>
      <sheetName val="Калплан ОИ2 Макм крестики"/>
      <sheetName val="Лист2"/>
      <sheetName val="СметаСводная павильон"/>
      <sheetName val="свод1"/>
      <sheetName val="1"/>
      <sheetName val="ПДР"/>
      <sheetName val="часы"/>
      <sheetName val="см8"/>
      <sheetName val="СметаСводная снег"/>
      <sheetName val="СП"/>
      <sheetName val="Итог"/>
    </sheetNames>
    <sheetDataSet>
      <sheetData sheetId="0" refreshError="1"/>
      <sheetData sheetId="1" refreshError="1"/>
      <sheetData sheetId="2" refreshError="1"/>
      <sheetData sheetId="3" refreshError="1">
        <row r="7">
          <cell r="A7" t="str">
            <v xml:space="preserve">Наименование  строительства, стадии проектирования:Разработка проекта реконструкции автомобильной дороги  М-10 "Скандинавия" от Санкт-Петербурга через Выборг до госграницы с Финляндией  на участках км 196+000 - таможенный пункт  Торфяновка, км 198+000 - 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/>
      <sheetData sheetId="56"/>
      <sheetData sheetId="57"/>
      <sheetData sheetId="58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айс на 9114"/>
      <sheetName val="Коэфф1."/>
      <sheetName val="Прайс лист"/>
      <sheetName val="СП"/>
      <sheetName val="КП"/>
      <sheetName val="СП-1"/>
      <sheetName val="СП-2"/>
      <sheetName val="СП-3"/>
      <sheetName val="СП-4"/>
      <sheetName val="СП-5"/>
      <sheetName val="Спец"/>
      <sheetName val="Шкаф"/>
      <sheetName val="Сервис"/>
      <sheetName val="ЗИП"/>
      <sheetName val="Труд"/>
      <sheetName val="Тепло"/>
      <sheetName val="База"/>
      <sheetName val="MACRO"/>
      <sheetName val="Коэфф1_"/>
      <sheetName val="свод"/>
    </sheetNames>
    <sheetDataSet>
      <sheetData sheetId="0" refreshError="1"/>
      <sheetData sheetId="1" refreshError="1">
        <row r="7">
          <cell r="E7">
            <v>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инрезультат"/>
      <sheetName val="Параметры_i"/>
      <sheetName val="Параметры_ii"/>
      <sheetName val="Параметры_iii"/>
      <sheetName val="Параметры_iv"/>
      <sheetName val="Финрез_Выручка_Эi"/>
      <sheetName val="Финрез_Выручка_Эii"/>
      <sheetName val="Финрез_Выручка_Эiii"/>
      <sheetName val="Финрез_Выручка_Эiv"/>
      <sheetName val="Финрез_Услуги_Эi"/>
      <sheetName val="Финрез_Услуги_Эii"/>
      <sheetName val="Финрез_Услуги_Эiii"/>
      <sheetName val="Финрез_Услуги_Эiv"/>
      <sheetName val="Финрез_Имущество_Эi"/>
      <sheetName val="Финрез_Имущество_Эii"/>
      <sheetName val="Финрез_Имущество_Эiii"/>
      <sheetName val="Финрез_Имущество_Эiv"/>
      <sheetName val="Финплан"/>
      <sheetName val="Финплан_Эi"/>
      <sheetName val="Финплан_Эii"/>
      <sheetName val="Финплан_Эiii"/>
      <sheetName val="Финплан_Эiv"/>
      <sheetName val="N04_1i"/>
      <sheetName val="N04_1ii"/>
      <sheetName val="N04_1iii"/>
      <sheetName val="N04_1iv"/>
      <sheetName val="N06_1i"/>
      <sheetName val="N06_1ii"/>
      <sheetName val="N06_1iii"/>
      <sheetName val="N06_1iv"/>
      <sheetName val="N06_2i"/>
      <sheetName val="N06_2ii"/>
      <sheetName val="N06_2iii"/>
      <sheetName val="N06_2iv"/>
      <sheetName val="N06_3i"/>
      <sheetName val="N06_3ii"/>
      <sheetName val="N06_3iii"/>
      <sheetName val="N06_3iv"/>
      <sheetName val="N11_1i"/>
      <sheetName val="N11_1ii"/>
      <sheetName val="N11_1iii"/>
      <sheetName val="N11_1iv"/>
      <sheetName val="N12_1i"/>
      <sheetName val="N12_1ii"/>
      <sheetName val="N12_1iii"/>
      <sheetName val="N12_1iv"/>
      <sheetName val="N13_1i"/>
      <sheetName val="N13_1ii"/>
      <sheetName val="N13_1iii"/>
      <sheetName val="N13_1iv"/>
      <sheetName val="N20_2i"/>
      <sheetName val="N20_2ii"/>
      <sheetName val="N20_2iii"/>
      <sheetName val="N20_2iv"/>
      <sheetName val="N20_5"/>
      <sheetName val="N20_6"/>
      <sheetName val="Checks_i"/>
      <sheetName val="Checks_ii"/>
      <sheetName val="Checks_iii"/>
      <sheetName val="Checks_iv"/>
      <sheetName val="Лист1"/>
      <sheetName val="мсн"/>
      <sheetName val="ПДР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СУ ТП и АИИС КУЭ"/>
      <sheetName val="Проектные работы"/>
      <sheetName val="Изыскательские работы"/>
      <sheetName val="Сводник 2кв 14"/>
      <sheetName val="Сводник 2012г"/>
    </sheetNames>
    <sheetDataSet>
      <sheetData sheetId="0" refreshError="1"/>
      <sheetData sheetId="1" refreshError="1"/>
      <sheetData sheetId="2" refreshError="1"/>
      <sheetData sheetId="3" refreshError="1"/>
      <sheetData sheetId="4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имер расчета"/>
      <sheetName val="Структура АСУ УПН"/>
      <sheetName val="Структура АРМ"/>
      <sheetName val="Сигналы контроллера"/>
      <sheetName val="Сигналы контроллера + верхн уро"/>
      <sheetName val="У1500"/>
      <sheetName val="Смета 1 разд с коэф"/>
      <sheetName val="Смета (3 кат) ГЭСНп"/>
      <sheetName val="Трудозатраты (3кат) ГЭСНп"/>
      <sheetName val="Таблица 9 ГЭСНп"/>
      <sheetName val="ПДР"/>
      <sheetName val="Разработка проекта"/>
      <sheetName val="sapactivexlhiddensheet"/>
      <sheetName val="Norm"/>
      <sheetName val="Сводная смета"/>
      <sheetName val="list"/>
      <sheetName val="Смета"/>
      <sheetName val="Табл38-7"/>
      <sheetName val="топография"/>
      <sheetName val="ПДР ООО &quot;Юкос ФБЦ&quot;"/>
      <sheetName val="Nodes"/>
      <sheetName val="Periods"/>
      <sheetName val="Справочник"/>
      <sheetName val="Хар_"/>
      <sheetName val="С1_"/>
      <sheetName val="13.1"/>
      <sheetName val="все"/>
      <sheetName val="топо"/>
      <sheetName val="Коэф"/>
      <sheetName val="XLR_NoRangeSheet"/>
      <sheetName val="График"/>
      <sheetName val="OCK1"/>
      <sheetName val="ц_1991"/>
      <sheetName val="Шкаф"/>
      <sheetName val="Коэфф1."/>
      <sheetName val="Прайс лист"/>
      <sheetName val="ВКЕ"/>
      <sheetName val="Journals"/>
      <sheetName val="№5 СУБ Инж защ"/>
      <sheetName val="Summary"/>
      <sheetName val="Opex personnel (Term facs)"/>
      <sheetName val="Лист1"/>
      <sheetName val="Lim"/>
      <sheetName val="СС"/>
      <sheetName val="СМЕТА проект"/>
      <sheetName val="Справочники"/>
      <sheetName val="Параметры"/>
      <sheetName val="Списки"/>
      <sheetName val="МБП"/>
      <sheetName val="Сводная"/>
      <sheetName val="Цена"/>
      <sheetName val="КП (2)"/>
      <sheetName val="СВОД"/>
      <sheetName val="Бюджет"/>
      <sheetName val="Дополнительные параметры"/>
      <sheetName val="Лист"/>
      <sheetName val="Капитальные затраты"/>
      <sheetName val="Обновление"/>
      <sheetName val="Product"/>
      <sheetName val="2.2 "/>
      <sheetName val="B"/>
      <sheetName val="начало"/>
      <sheetName val="Ком  предл по Сероочистке Алато"/>
      <sheetName val="к.84-к.83"/>
      <sheetName val="Сводник 2012г"/>
      <sheetName val="УКП"/>
      <sheetName val="Panduit"/>
      <sheetName val="Кредиты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3-110"/>
      <sheetName val="110-132"/>
      <sheetName val="132-157"/>
      <sheetName val="157-212"/>
      <sheetName val="212-259"/>
      <sheetName val="быково"/>
      <sheetName val="259-290"/>
      <sheetName val="молога"/>
      <sheetName val="290-365"/>
      <sheetName val="365-405"/>
      <sheetName val="405-470"/>
      <sheetName val="470-518"/>
      <sheetName val="518-540"/>
      <sheetName val="волхов"/>
      <sheetName val="кириши"/>
      <sheetName val="540-641"/>
      <sheetName val="нева"/>
      <sheetName val="невская"/>
      <sheetName val="641-717,6"/>
      <sheetName val="717,6-801"/>
      <sheetName val="приморск"/>
      <sheetName val="0-30"/>
      <sheetName val="7 км"/>
      <sheetName val="вл"/>
      <sheetName val="93_110"/>
      <sheetName val="свод"/>
      <sheetName val="Данные для расчёта сметы"/>
      <sheetName val="СметаСводная павильон"/>
      <sheetName val="сводная"/>
      <sheetName val="sapactivexlhiddensheet"/>
      <sheetName val="топография"/>
      <sheetName val="Смета"/>
      <sheetName val="Коэфф1."/>
      <sheetName val="свод1"/>
      <sheetName val="см8"/>
      <sheetName val="СметаСводная"/>
      <sheetName val="СметаСводная снег"/>
      <sheetName val="смета СИД"/>
      <sheetName val="См 1 наруж.водопровод"/>
      <sheetName val="Итог"/>
      <sheetName val="Хаттон 90.90 Femco"/>
      <sheetName val="ИД1"/>
      <sheetName val="Пример расчета"/>
      <sheetName val="АЧ"/>
      <sheetName val="ЗП_ЮНГ"/>
      <sheetName val="Прайс лист"/>
      <sheetName val="Объемы работ по ПВ"/>
      <sheetName val="Справк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/>
  </sheetPr>
  <dimension ref="A1:I35"/>
  <sheetViews>
    <sheetView view="pageBreakPreview" zoomScale="80" zoomScaleNormal="100" zoomScaleSheetLayoutView="80" workbookViewId="0">
      <selection activeCell="O10" sqref="O10"/>
    </sheetView>
  </sheetViews>
  <sheetFormatPr defaultRowHeight="12.75"/>
  <cols>
    <col min="1" max="1" width="7" style="26" customWidth="1"/>
    <col min="2" max="2" width="11.5703125" style="25" customWidth="1"/>
    <col min="3" max="3" width="52.5703125" style="25" customWidth="1"/>
    <col min="4" max="4" width="15.7109375" style="25" customWidth="1"/>
    <col min="5" max="6" width="15.28515625" style="25" customWidth="1"/>
    <col min="7" max="7" width="13.42578125" style="25" customWidth="1"/>
    <col min="9" max="9" width="9.5703125" bestFit="1" customWidth="1"/>
  </cols>
  <sheetData>
    <row r="1" spans="1:9" ht="12" customHeight="1">
      <c r="A1" s="841" t="s">
        <v>109</v>
      </c>
      <c r="B1" s="841"/>
      <c r="C1" s="841"/>
      <c r="D1" s="841"/>
      <c r="E1" s="841"/>
      <c r="F1" s="841"/>
      <c r="G1" s="841"/>
    </row>
    <row r="2" spans="1:9" ht="15.75">
      <c r="A2" s="842" t="s">
        <v>110</v>
      </c>
      <c r="B2" s="842"/>
      <c r="C2" s="842"/>
      <c r="D2" s="842"/>
      <c r="E2" s="842"/>
      <c r="F2" s="842"/>
      <c r="G2" s="842"/>
    </row>
    <row r="3" spans="1:9" ht="15.75">
      <c r="A3" s="841" t="s">
        <v>111</v>
      </c>
      <c r="B3" s="841"/>
      <c r="C3" s="841"/>
      <c r="D3" s="841"/>
      <c r="E3" s="841"/>
      <c r="F3" s="841"/>
      <c r="G3" s="841"/>
    </row>
    <row r="4" spans="1:9" ht="15.75">
      <c r="A4" s="841" t="s">
        <v>112</v>
      </c>
      <c r="B4" s="841"/>
      <c r="C4" s="841"/>
      <c r="D4" s="841"/>
      <c r="E4" s="841"/>
      <c r="F4" s="841"/>
      <c r="G4" s="841"/>
    </row>
    <row r="5" spans="1:9" ht="15.75">
      <c r="A5" s="844" t="s">
        <v>291</v>
      </c>
      <c r="B5" s="844"/>
      <c r="C5" s="844"/>
      <c r="D5" s="844"/>
      <c r="E5" s="844"/>
      <c r="F5" s="844"/>
      <c r="G5" s="844"/>
      <c r="H5" s="611"/>
      <c r="I5" s="611"/>
    </row>
    <row r="6" spans="1:9" ht="114.75" customHeight="1">
      <c r="A6" s="843" t="s">
        <v>424</v>
      </c>
      <c r="B6" s="843"/>
      <c r="C6" s="843"/>
      <c r="D6" s="843"/>
      <c r="E6" s="843"/>
      <c r="F6" s="843"/>
      <c r="G6" s="843"/>
    </row>
    <row r="7" spans="1:9" ht="15.75">
      <c r="A7" s="834"/>
      <c r="B7" s="834"/>
      <c r="C7" s="834"/>
      <c r="D7" s="834"/>
      <c r="E7" s="834"/>
      <c r="F7" s="834"/>
      <c r="G7" s="834"/>
    </row>
    <row r="8" spans="1:9" ht="33" customHeight="1">
      <c r="A8" s="835"/>
      <c r="B8" s="835"/>
      <c r="C8" s="835"/>
      <c r="D8" s="835"/>
      <c r="E8" s="835"/>
      <c r="F8" s="835"/>
      <c r="G8" s="835"/>
    </row>
    <row r="9" spans="1:9" ht="18.75">
      <c r="A9" s="22"/>
      <c r="B9" s="23"/>
      <c r="D9" s="24"/>
      <c r="E9" s="839"/>
      <c r="F9" s="839"/>
      <c r="G9" s="839"/>
    </row>
    <row r="10" spans="1:9" ht="12.75" customHeight="1">
      <c r="A10" s="837" t="s">
        <v>9</v>
      </c>
      <c r="B10" s="837" t="s">
        <v>59</v>
      </c>
      <c r="C10" s="837" t="s">
        <v>6</v>
      </c>
      <c r="D10" s="837" t="s">
        <v>60</v>
      </c>
      <c r="E10" s="837" t="s">
        <v>61</v>
      </c>
      <c r="F10" s="837" t="s">
        <v>62</v>
      </c>
      <c r="G10" s="838" t="s">
        <v>63</v>
      </c>
    </row>
    <row r="11" spans="1:9" ht="33" customHeight="1">
      <c r="A11" s="838"/>
      <c r="B11" s="838"/>
      <c r="C11" s="838"/>
      <c r="D11" s="838"/>
      <c r="E11" s="838"/>
      <c r="F11" s="838"/>
      <c r="G11" s="840"/>
    </row>
    <row r="12" spans="1:9" ht="39.75" hidden="1" customHeight="1">
      <c r="A12" s="68">
        <v>1</v>
      </c>
      <c r="B12" s="584" t="s">
        <v>395</v>
      </c>
      <c r="C12" s="69" t="s">
        <v>416</v>
      </c>
      <c r="D12" s="70">
        <f>'т5 (КЛ-0,4кВ)'!R31</f>
        <v>0</v>
      </c>
      <c r="E12" s="70">
        <f>'т5 (КЛ-0,4кВ)'!P30</f>
        <v>0</v>
      </c>
      <c r="F12" s="70">
        <f>'т5 (КЛ-0,4кВ)'!S31</f>
        <v>0</v>
      </c>
      <c r="G12" s="71">
        <f>SUM(D12:F12)</f>
        <v>0</v>
      </c>
    </row>
    <row r="13" spans="1:9" ht="39.75" customHeight="1" thickBot="1">
      <c r="A13" s="388">
        <v>1</v>
      </c>
      <c r="B13" s="584" t="s">
        <v>394</v>
      </c>
      <c r="C13" s="69" t="s">
        <v>416</v>
      </c>
      <c r="D13" s="389">
        <f>'т5 (КЛ-10кВ)'!R32</f>
        <v>1849.0786599999999</v>
      </c>
      <c r="E13" s="389">
        <f>'т5 (КЛ-10кВ)'!P31</f>
        <v>611</v>
      </c>
      <c r="F13" s="389">
        <f>'т5 (КЛ-10кВ)'!S32</f>
        <v>94.081340000000111</v>
      </c>
      <c r="G13" s="71">
        <f>SUM(D13:F13)</f>
        <v>2554.1600000000003</v>
      </c>
    </row>
    <row r="14" spans="1:9" ht="39.75" hidden="1" customHeight="1" thickBot="1">
      <c r="A14" s="115">
        <v>3</v>
      </c>
      <c r="B14" s="585" t="s">
        <v>336</v>
      </c>
      <c r="C14" s="519" t="s">
        <v>345</v>
      </c>
      <c r="D14" s="116">
        <f>'т3 КТП 2х250'!R19*0</f>
        <v>0</v>
      </c>
      <c r="E14" s="116">
        <f>'т3 КТП 2х250'!P18*0</f>
        <v>0</v>
      </c>
      <c r="F14" s="524">
        <f>'т3 КТП 2х250'!S19*0</f>
        <v>0</v>
      </c>
      <c r="G14" s="117">
        <f>SUM(D14:F14)</f>
        <v>0</v>
      </c>
    </row>
    <row r="15" spans="1:9" ht="39" customHeight="1" thickBot="1">
      <c r="A15" s="34">
        <v>2</v>
      </c>
      <c r="B15" s="35"/>
      <c r="C15" s="27" t="s">
        <v>113</v>
      </c>
      <c r="D15" s="28">
        <f>SUM(D12:D14)</f>
        <v>1849.0786599999999</v>
      </c>
      <c r="E15" s="28">
        <f t="shared" ref="E15:G15" si="0">SUM(E12:E14)</f>
        <v>611</v>
      </c>
      <c r="F15" s="28">
        <f t="shared" si="0"/>
        <v>94.081340000000111</v>
      </c>
      <c r="G15" s="28">
        <f t="shared" si="0"/>
        <v>2554.1600000000003</v>
      </c>
      <c r="I15" s="15"/>
    </row>
    <row r="16" spans="1:9" ht="25.5">
      <c r="A16" s="36"/>
      <c r="B16" s="37"/>
      <c r="C16" s="368" t="s">
        <v>396</v>
      </c>
      <c r="D16" s="189"/>
      <c r="E16" s="190">
        <f>D17</f>
        <v>1.3478000000000001</v>
      </c>
      <c r="F16" s="191"/>
      <c r="G16" s="10"/>
    </row>
    <row r="17" spans="1:7" ht="25.5">
      <c r="A17" s="38"/>
      <c r="B17" s="39"/>
      <c r="C17" s="390" t="s">
        <v>346</v>
      </c>
      <c r="D17" s="526">
        <f>ROUND(1.053*1.068*1.056*1.054*1.051*((1+1.049)/2),4)</f>
        <v>1.3478000000000001</v>
      </c>
      <c r="E17" s="192"/>
      <c r="F17" s="193">
        <f>D17</f>
        <v>1.3478000000000001</v>
      </c>
      <c r="G17" s="40"/>
    </row>
    <row r="18" spans="1:7" ht="25.5">
      <c r="A18" s="41">
        <v>3</v>
      </c>
      <c r="B18" s="42"/>
      <c r="C18" s="43" t="s">
        <v>397</v>
      </c>
      <c r="D18" s="44"/>
      <c r="E18" s="593">
        <f>ROUND(E15*E16,5)</f>
        <v>823.50580000000002</v>
      </c>
      <c r="F18" s="11"/>
      <c r="G18" s="594">
        <f>SUM(D18:F18)</f>
        <v>823.50580000000002</v>
      </c>
    </row>
    <row r="19" spans="1:7" ht="25.5">
      <c r="A19" s="45">
        <v>4</v>
      </c>
      <c r="B19" s="46"/>
      <c r="C19" s="47" t="s">
        <v>398</v>
      </c>
      <c r="D19" s="603">
        <f>ROUND(D15*D17,5)</f>
        <v>2492.18822</v>
      </c>
      <c r="E19" s="603"/>
      <c r="F19" s="604">
        <f>ROUND(F15*F17,5)</f>
        <v>126.80283</v>
      </c>
      <c r="G19" s="605">
        <f>SUM(D19:F19)</f>
        <v>2618.9910500000001</v>
      </c>
    </row>
    <row r="20" spans="1:7" ht="15.75">
      <c r="A20" s="48">
        <v>5</v>
      </c>
      <c r="B20" s="49"/>
      <c r="C20" s="50" t="s">
        <v>64</v>
      </c>
      <c r="D20" s="606">
        <f>D19</f>
        <v>2492.18822</v>
      </c>
      <c r="E20" s="606">
        <f>E18</f>
        <v>823.50580000000002</v>
      </c>
      <c r="F20" s="607">
        <f t="shared" ref="F20" si="1">F19</f>
        <v>126.80283</v>
      </c>
      <c r="G20" s="608">
        <f>SUM(D20:F20)</f>
        <v>3442.49685</v>
      </c>
    </row>
    <row r="21" spans="1:7" ht="15.75">
      <c r="A21" s="48">
        <v>6</v>
      </c>
      <c r="B21" s="49"/>
      <c r="C21" s="50" t="s">
        <v>65</v>
      </c>
      <c r="D21" s="606">
        <f>ROUND(D20*0.2,5)</f>
        <v>498.43763999999999</v>
      </c>
      <c r="E21" s="606">
        <f t="shared" ref="E21:F21" si="2">ROUND(E20*0.2,5)</f>
        <v>164.70115999999999</v>
      </c>
      <c r="F21" s="606">
        <f t="shared" si="2"/>
        <v>25.360569999999999</v>
      </c>
      <c r="G21" s="608">
        <f t="shared" ref="G21:G22" si="3">SUM(D21:F21)</f>
        <v>688.49937</v>
      </c>
    </row>
    <row r="22" spans="1:7" ht="16.5" thickBot="1">
      <c r="A22" s="12">
        <v>7</v>
      </c>
      <c r="B22" s="13"/>
      <c r="C22" s="9" t="s">
        <v>66</v>
      </c>
      <c r="D22" s="609">
        <f>SUM(D20:D21)</f>
        <v>2990.6258600000001</v>
      </c>
      <c r="E22" s="609">
        <f t="shared" ref="E22:F22" si="4">SUM(E20:E21)</f>
        <v>988.20695999999998</v>
      </c>
      <c r="F22" s="609">
        <f t="shared" si="4"/>
        <v>152.1634</v>
      </c>
      <c r="G22" s="610">
        <f t="shared" si="3"/>
        <v>4130.99622</v>
      </c>
    </row>
    <row r="23" spans="1:7" ht="15.75">
      <c r="A23" s="17"/>
      <c r="B23"/>
      <c r="C23"/>
      <c r="D23"/>
      <c r="E23"/>
      <c r="F23"/>
      <c r="G23"/>
    </row>
    <row r="24" spans="1:7" ht="15.75" hidden="1">
      <c r="A24" s="17"/>
      <c r="B24"/>
      <c r="C24"/>
      <c r="D24"/>
      <c r="E24"/>
      <c r="F24"/>
      <c r="G24"/>
    </row>
    <row r="25" spans="1:7" ht="15.75" hidden="1">
      <c r="A25" s="17"/>
      <c r="B25"/>
      <c r="C25"/>
      <c r="D25"/>
      <c r="E25"/>
      <c r="F25"/>
      <c r="G25"/>
    </row>
    <row r="26" spans="1:7" ht="21" hidden="1" customHeight="1">
      <c r="A26" s="836" t="s">
        <v>234</v>
      </c>
      <c r="B26" s="836"/>
      <c r="C26" s="836"/>
      <c r="E26" s="143" t="s">
        <v>221</v>
      </c>
      <c r="F26"/>
      <c r="G26"/>
    </row>
    <row r="27" spans="1:7" ht="15.75">
      <c r="A27" s="14" t="s">
        <v>26</v>
      </c>
      <c r="B27" s="16"/>
      <c r="C27" s="16"/>
      <c r="E27" s="143"/>
      <c r="F27"/>
      <c r="G27"/>
    </row>
    <row r="28" spans="1:7" ht="15.75">
      <c r="A28" s="14" t="s">
        <v>308</v>
      </c>
      <c r="B28" s="16"/>
      <c r="C28" s="16"/>
      <c r="E28" s="143" t="s">
        <v>309</v>
      </c>
      <c r="F28"/>
      <c r="G28"/>
    </row>
    <row r="29" spans="1:7" ht="15.75">
      <c r="A29" s="14"/>
      <c r="B29" s="16"/>
      <c r="C29" s="16"/>
      <c r="D29"/>
      <c r="E29" s="143"/>
      <c r="F29"/>
      <c r="G29"/>
    </row>
    <row r="30" spans="1:7" ht="15.75">
      <c r="A30" s="14" t="s">
        <v>179</v>
      </c>
      <c r="B30" s="16"/>
      <c r="C30" s="16"/>
      <c r="E30" s="143" t="s">
        <v>235</v>
      </c>
      <c r="F30"/>
      <c r="G30"/>
    </row>
    <row r="31" spans="1:7" ht="23.25" customHeight="1">
      <c r="A31" s="17"/>
      <c r="B31"/>
      <c r="C31"/>
      <c r="D31"/>
      <c r="E31" s="335"/>
      <c r="F31"/>
      <c r="G31"/>
    </row>
    <row r="32" spans="1:7" ht="15.75">
      <c r="A32" s="14"/>
      <c r="B32" s="16"/>
      <c r="C32" s="16"/>
      <c r="D32" s="16"/>
      <c r="E32"/>
      <c r="F32"/>
      <c r="G32"/>
    </row>
    <row r="33" spans="1:7" ht="15.75">
      <c r="A33" s="14"/>
      <c r="B33" s="16"/>
      <c r="C33" s="16"/>
      <c r="D33" s="16"/>
      <c r="E33"/>
      <c r="F33"/>
      <c r="G33"/>
    </row>
    <row r="34" spans="1:7" ht="15.75">
      <c r="A34" s="14"/>
      <c r="B34" s="16"/>
      <c r="C34" s="16"/>
      <c r="D34" s="16"/>
      <c r="E34"/>
      <c r="F34"/>
      <c r="G34"/>
    </row>
    <row r="35" spans="1:7" ht="15.75">
      <c r="A35" s="14"/>
      <c r="B35" s="16"/>
      <c r="C35" s="16"/>
      <c r="D35" s="16"/>
      <c r="E35"/>
      <c r="F35"/>
      <c r="G35"/>
    </row>
  </sheetData>
  <mergeCells count="17">
    <mergeCell ref="A1:G1"/>
    <mergeCell ref="A2:G2"/>
    <mergeCell ref="A3:G3"/>
    <mergeCell ref="A4:G4"/>
    <mergeCell ref="A6:G6"/>
    <mergeCell ref="A5:G5"/>
    <mergeCell ref="A7:G7"/>
    <mergeCell ref="A8:G8"/>
    <mergeCell ref="A26:C26"/>
    <mergeCell ref="F10:F11"/>
    <mergeCell ref="E9:G9"/>
    <mergeCell ref="G10:G11"/>
    <mergeCell ref="A10:A11"/>
    <mergeCell ref="B10:B11"/>
    <mergeCell ref="C10:C11"/>
    <mergeCell ref="D10:D11"/>
    <mergeCell ref="E10:E11"/>
  </mergeCells>
  <pageMargins left="0.7" right="0.7" top="0.75" bottom="0.75" header="0.3" footer="0.3"/>
  <pageSetup paperSize="9" scale="68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9" tint="0.79998168889431442"/>
    <pageSetUpPr fitToPage="1"/>
  </sheetPr>
  <dimension ref="A1:F18"/>
  <sheetViews>
    <sheetView view="pageBreakPreview" zoomScale="85" zoomScaleNormal="100" zoomScaleSheetLayoutView="85" workbookViewId="0">
      <selection activeCell="E15" sqref="E15"/>
    </sheetView>
  </sheetViews>
  <sheetFormatPr defaultRowHeight="12.75"/>
  <cols>
    <col min="1" max="1" width="5" customWidth="1"/>
    <col min="2" max="2" width="21.5703125" customWidth="1"/>
    <col min="3" max="3" width="33.28515625" customWidth="1"/>
    <col min="4" max="4" width="21.140625" customWidth="1"/>
    <col min="5" max="5" width="13.5703125" customWidth="1"/>
  </cols>
  <sheetData>
    <row r="1" spans="1:6" ht="35.25" customHeight="1">
      <c r="A1" s="919" t="e">
        <f>#REF!</f>
        <v>#REF!</v>
      </c>
      <c r="B1" s="919"/>
      <c r="C1" s="919"/>
      <c r="D1" s="919"/>
      <c r="E1" s="919"/>
    </row>
    <row r="2" spans="1:6" ht="12.75" customHeight="1">
      <c r="A2" s="920" t="s">
        <v>116</v>
      </c>
      <c r="B2" s="920"/>
      <c r="C2" s="920"/>
      <c r="D2" s="920"/>
      <c r="E2" s="920"/>
    </row>
    <row r="3" spans="1:6" ht="15.75" customHeight="1">
      <c r="A3" s="920"/>
      <c r="B3" s="920"/>
      <c r="C3" s="920"/>
      <c r="D3" s="920"/>
      <c r="E3" s="920"/>
    </row>
    <row r="4" spans="1:6" ht="15">
      <c r="A4" s="921" t="s">
        <v>253</v>
      </c>
      <c r="B4" s="921"/>
      <c r="C4" s="921"/>
      <c r="D4" s="921"/>
      <c r="E4" s="921"/>
    </row>
    <row r="5" spans="1:6" ht="75" customHeight="1">
      <c r="A5" s="922" t="str">
        <f>УНЦкИПР!$A$6</f>
        <v xml:space="preserve">«Вынос участка шести КЛ-10кВ Л Ст-13, Ст-21 от ПС Степная 
до РП-66, перекладка КЛ-10кВ Л Ст-43 от опоры №13 до ТП-776 для нужд Оренбургского ПО филиала ПАО «Россети Волга»» - «Оренбургэнерго» 
(Заявитель Сельскохозяйственный перерабатывающий снабженческо-сбытовой 
потребительский кооператив "Красногорский" соглашение о компенсации  
№2230-002122 от 25.04.2022г.)     
</v>
      </c>
      <c r="B5" s="922"/>
      <c r="C5" s="922"/>
      <c r="D5" s="922"/>
      <c r="E5" s="922"/>
    </row>
    <row r="6" spans="1:6">
      <c r="A6" s="886">
        <f>УНЦкИПР!A8</f>
        <v>0</v>
      </c>
      <c r="B6" s="886"/>
      <c r="C6" s="886"/>
      <c r="D6" s="886"/>
      <c r="E6" s="886"/>
      <c r="F6" s="238"/>
    </row>
    <row r="7" spans="1:6" ht="84">
      <c r="A7" s="215" t="s">
        <v>9</v>
      </c>
      <c r="B7" s="215" t="s">
        <v>180</v>
      </c>
      <c r="C7" s="215" t="s">
        <v>181</v>
      </c>
      <c r="D7" s="215" t="s">
        <v>214</v>
      </c>
      <c r="E7" s="216" t="s">
        <v>120</v>
      </c>
    </row>
    <row r="8" spans="1:6">
      <c r="A8" s="239">
        <v>1</v>
      </c>
      <c r="B8" s="240">
        <v>2</v>
      </c>
      <c r="C8" s="239">
        <v>3</v>
      </c>
      <c r="D8" s="241">
        <v>4</v>
      </c>
      <c r="E8" s="241">
        <v>5</v>
      </c>
    </row>
    <row r="9" spans="1:6" ht="135">
      <c r="A9" s="242" t="s">
        <v>0</v>
      </c>
      <c r="B9" s="243" t="s">
        <v>410</v>
      </c>
      <c r="C9" s="243" t="s">
        <v>320</v>
      </c>
      <c r="D9" s="243" t="s">
        <v>411</v>
      </c>
      <c r="E9" s="244">
        <f>(8265+0.041*840)*1.075</f>
        <v>8921.898000000001</v>
      </c>
    </row>
    <row r="10" spans="1:6" ht="120" hidden="1">
      <c r="A10" s="242"/>
      <c r="B10" s="243" t="s">
        <v>363</v>
      </c>
      <c r="C10" s="246" t="s">
        <v>361</v>
      </c>
      <c r="D10" s="243" t="s">
        <v>364</v>
      </c>
      <c r="E10" s="542">
        <f>(7580+15*30*7)*1.075*0</f>
        <v>0</v>
      </c>
    </row>
    <row r="11" spans="1:6" ht="165" hidden="1">
      <c r="A11" s="245">
        <v>1</v>
      </c>
      <c r="B11" s="246" t="s">
        <v>362</v>
      </c>
      <c r="C11" s="246" t="s">
        <v>286</v>
      </c>
      <c r="D11" s="243" t="s">
        <v>290</v>
      </c>
      <c r="E11" s="365">
        <f>(47800+180*1631)*0.3*1.075*0</f>
        <v>0</v>
      </c>
    </row>
    <row r="12" spans="1:6" ht="120" hidden="1">
      <c r="A12" s="242" t="s">
        <v>1</v>
      </c>
      <c r="B12" s="246" t="s">
        <v>261</v>
      </c>
      <c r="C12" s="243" t="s">
        <v>260</v>
      </c>
      <c r="D12" s="243" t="s">
        <v>262</v>
      </c>
      <c r="E12" s="244">
        <f>(7763+42*330)*0.3*1.075*0</f>
        <v>0</v>
      </c>
    </row>
    <row r="13" spans="1:6" ht="135" hidden="1">
      <c r="A13" s="248">
        <v>2</v>
      </c>
      <c r="B13" s="243" t="s">
        <v>263</v>
      </c>
      <c r="C13" s="243" t="s">
        <v>264</v>
      </c>
      <c r="D13" s="132" t="s">
        <v>265</v>
      </c>
      <c r="E13" s="247">
        <f>ROUND(2820*0.5*1.075,2)*0</f>
        <v>0</v>
      </c>
      <c r="F13" s="249"/>
    </row>
    <row r="14" spans="1:6" ht="18" customHeight="1">
      <c r="A14" s="250"/>
      <c r="B14" s="251" t="s">
        <v>67</v>
      </c>
      <c r="C14" s="251"/>
      <c r="D14" s="251"/>
      <c r="E14" s="543">
        <v>0</v>
      </c>
    </row>
    <row r="15" spans="1:6" ht="27.75" customHeight="1">
      <c r="A15" s="250"/>
      <c r="B15" s="917" t="s">
        <v>356</v>
      </c>
      <c r="C15" s="918"/>
      <c r="D15" s="414">
        <v>4.83</v>
      </c>
      <c r="E15" s="252">
        <v>0</v>
      </c>
    </row>
    <row r="16" spans="1:6" s="8" customFormat="1" ht="35.25" customHeight="1">
      <c r="A16" s="253"/>
      <c r="B16" s="31" t="s">
        <v>258</v>
      </c>
      <c r="C16" s="253"/>
      <c r="D16" s="253"/>
      <c r="E16" s="253"/>
      <c r="F16" s="254"/>
    </row>
    <row r="17" spans="1:6" ht="15" customHeight="1">
      <c r="A17" s="253"/>
      <c r="B17" s="31"/>
      <c r="C17" s="253"/>
      <c r="D17" s="253"/>
      <c r="E17" s="253"/>
      <c r="F17" s="254"/>
    </row>
    <row r="18" spans="1:6" ht="15" customHeight="1">
      <c r="A18" s="253"/>
      <c r="B18" s="31" t="s">
        <v>259</v>
      </c>
      <c r="C18" s="253"/>
      <c r="D18" s="253"/>
      <c r="E18" s="253"/>
      <c r="F18" s="254"/>
    </row>
  </sheetData>
  <mergeCells count="7">
    <mergeCell ref="A6:E6"/>
    <mergeCell ref="B15:C15"/>
    <mergeCell ref="A1:E1"/>
    <mergeCell ref="A2:E2"/>
    <mergeCell ref="A3:E3"/>
    <mergeCell ref="A4:E4"/>
    <mergeCell ref="A5:E5"/>
  </mergeCells>
  <pageMargins left="0.7" right="0.7" top="0.75" bottom="0.75" header="0.3" footer="0.3"/>
  <pageSetup paperSize="9" scale="96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9" tint="0.79998168889431442"/>
    <pageSetUpPr fitToPage="1"/>
  </sheetPr>
  <dimension ref="A1:G44"/>
  <sheetViews>
    <sheetView view="pageBreakPreview" topLeftCell="A16" zoomScale="85" zoomScaleNormal="85" zoomScaleSheetLayoutView="85" workbookViewId="0">
      <selection activeCell="G40" sqref="G40"/>
    </sheetView>
  </sheetViews>
  <sheetFormatPr defaultRowHeight="12.75"/>
  <cols>
    <col min="2" max="2" width="25.85546875" customWidth="1"/>
    <col min="5" max="5" width="28.140625" customWidth="1"/>
    <col min="6" max="6" width="25.85546875" customWidth="1"/>
    <col min="7" max="7" width="19.28515625" customWidth="1"/>
  </cols>
  <sheetData>
    <row r="1" spans="1:7" ht="16.5">
      <c r="A1" s="950" t="e">
        <f>#REF!</f>
        <v>#REF!</v>
      </c>
      <c r="B1" s="950"/>
      <c r="C1" s="950"/>
      <c r="D1" s="950"/>
      <c r="E1" s="950"/>
      <c r="F1" s="950"/>
      <c r="G1" s="950"/>
    </row>
    <row r="2" spans="1:7" ht="16.5">
      <c r="A2" s="951" t="s">
        <v>135</v>
      </c>
      <c r="B2" s="951"/>
      <c r="C2" s="951"/>
      <c r="D2" s="951"/>
      <c r="E2" s="951"/>
      <c r="F2" s="951"/>
      <c r="G2" s="951"/>
    </row>
    <row r="3" spans="1:7" ht="16.5">
      <c r="A3" s="133"/>
      <c r="B3" s="133"/>
      <c r="C3" s="133"/>
      <c r="D3" s="133"/>
      <c r="E3" s="133"/>
      <c r="F3" s="133"/>
      <c r="G3" s="134"/>
    </row>
    <row r="4" spans="1:7" ht="15">
      <c r="A4" s="255"/>
      <c r="B4" s="952" t="s">
        <v>253</v>
      </c>
      <c r="C4" s="953"/>
      <c r="D4" s="953"/>
      <c r="E4" s="953"/>
      <c r="F4" s="953"/>
      <c r="G4" s="255"/>
    </row>
    <row r="5" spans="1:7" ht="15">
      <c r="A5" s="255"/>
      <c r="B5" s="952"/>
      <c r="C5" s="953"/>
      <c r="D5" s="953"/>
      <c r="E5" s="953"/>
      <c r="F5" s="953"/>
      <c r="G5" s="255"/>
    </row>
    <row r="6" spans="1:7" ht="42" customHeight="1">
      <c r="A6" s="954" t="str">
        <f>УНЦкИПР!$A$6</f>
        <v xml:space="preserve">«Вынос участка шести КЛ-10кВ Л Ст-13, Ст-21 от ПС Степная 
до РП-66, перекладка КЛ-10кВ Л Ст-43 от опоры №13 до ТП-776 для нужд Оренбургского ПО филиала ПАО «Россети Волга»» - «Оренбургэнерго» 
(Заявитель Сельскохозяйственный перерабатывающий снабженческо-сбытовой 
потребительский кооператив "Красногорский" соглашение о компенсации  
№2230-002122 от 25.04.2022г.)     
</v>
      </c>
      <c r="B6" s="954"/>
      <c r="C6" s="954"/>
      <c r="D6" s="954"/>
      <c r="E6" s="954"/>
      <c r="F6" s="954"/>
      <c r="G6" s="954"/>
    </row>
    <row r="7" spans="1:7" ht="12" customHeight="1">
      <c r="A7" s="886">
        <f>УНЦкИПР!A8</f>
        <v>0</v>
      </c>
      <c r="B7" s="886"/>
      <c r="C7" s="886"/>
      <c r="D7" s="886"/>
      <c r="E7" s="886"/>
      <c r="F7" s="886"/>
      <c r="G7" s="886"/>
    </row>
    <row r="8" spans="1:7" ht="16.5" customHeight="1">
      <c r="A8" s="133"/>
      <c r="B8" s="932" t="s">
        <v>11</v>
      </c>
      <c r="C8" s="932"/>
      <c r="D8" s="932"/>
      <c r="E8" s="932"/>
      <c r="F8" s="932"/>
      <c r="G8" s="134"/>
    </row>
    <row r="9" spans="1:7" ht="20.25" customHeight="1">
      <c r="A9" s="133"/>
      <c r="B9" s="933" t="s">
        <v>412</v>
      </c>
      <c r="C9" s="933"/>
      <c r="D9" s="933"/>
      <c r="E9" s="933"/>
      <c r="F9" s="933"/>
      <c r="G9" s="134"/>
    </row>
    <row r="10" spans="1:7" ht="16.5">
      <c r="A10" s="133"/>
      <c r="B10" s="363"/>
      <c r="C10" s="133"/>
      <c r="D10" s="133"/>
      <c r="E10" s="133"/>
      <c r="F10" s="133"/>
      <c r="G10" s="134"/>
    </row>
    <row r="11" spans="1:7" ht="15">
      <c r="A11" s="934" t="s">
        <v>12</v>
      </c>
      <c r="B11" s="934"/>
      <c r="C11" s="934"/>
      <c r="D11" s="934"/>
      <c r="E11" s="934"/>
      <c r="F11" s="934"/>
      <c r="G11" s="256"/>
    </row>
    <row r="12" spans="1:7" ht="15">
      <c r="A12" s="934" t="s">
        <v>13</v>
      </c>
      <c r="B12" s="934"/>
      <c r="C12" s="934"/>
      <c r="D12" s="934"/>
      <c r="E12" s="934"/>
      <c r="F12" s="934"/>
      <c r="G12" s="256"/>
    </row>
    <row r="13" spans="1:7" ht="15">
      <c r="A13" s="257"/>
      <c r="B13" s="258"/>
      <c r="C13" s="258"/>
      <c r="D13" s="258"/>
      <c r="E13" s="258"/>
      <c r="F13" s="258"/>
      <c r="G13" s="256"/>
    </row>
    <row r="14" spans="1:7" ht="76.5" customHeight="1">
      <c r="A14" s="259" t="s">
        <v>9</v>
      </c>
      <c r="B14" s="939" t="s">
        <v>180</v>
      </c>
      <c r="C14" s="940"/>
      <c r="D14" s="941"/>
      <c r="E14" s="215" t="s">
        <v>181</v>
      </c>
      <c r="F14" s="259" t="s">
        <v>10</v>
      </c>
      <c r="G14" s="260" t="s">
        <v>4</v>
      </c>
    </row>
    <row r="15" spans="1:7">
      <c r="A15" s="261">
        <v>1</v>
      </c>
      <c r="B15" s="942">
        <v>2</v>
      </c>
      <c r="C15" s="943"/>
      <c r="D15" s="944"/>
      <c r="E15" s="262">
        <v>3</v>
      </c>
      <c r="F15" s="261">
        <v>4</v>
      </c>
      <c r="G15" s="263">
        <v>5</v>
      </c>
    </row>
    <row r="16" spans="1:7" ht="15">
      <c r="A16" s="935" t="s">
        <v>136</v>
      </c>
      <c r="B16" s="936"/>
      <c r="C16" s="937"/>
      <c r="D16" s="937"/>
      <c r="E16" s="936"/>
      <c r="F16" s="936"/>
      <c r="G16" s="938"/>
    </row>
    <row r="17" spans="1:7" ht="105">
      <c r="A17" s="264" t="s">
        <v>0</v>
      </c>
      <c r="B17" s="265" t="s">
        <v>413</v>
      </c>
      <c r="C17" s="266"/>
      <c r="D17" s="267"/>
      <c r="E17" s="268" t="s">
        <v>137</v>
      </c>
      <c r="F17" s="269"/>
      <c r="G17" s="270"/>
    </row>
    <row r="18" spans="1:7">
      <c r="A18" s="271"/>
      <c r="B18" s="187" t="s">
        <v>138</v>
      </c>
      <c r="C18" s="272"/>
      <c r="D18" s="273"/>
      <c r="E18" s="274" t="s">
        <v>266</v>
      </c>
      <c r="F18" s="275"/>
      <c r="G18" s="276"/>
    </row>
    <row r="19" spans="1:7">
      <c r="A19" s="271"/>
      <c r="B19" s="277" t="s">
        <v>247</v>
      </c>
      <c r="C19" s="278" t="s">
        <v>183</v>
      </c>
      <c r="D19" s="279">
        <f>(840+20*2)*40/10000</f>
        <v>3.52</v>
      </c>
      <c r="E19" s="274"/>
      <c r="F19" s="275"/>
      <c r="G19" s="551"/>
    </row>
    <row r="20" spans="1:7">
      <c r="A20" s="264"/>
      <c r="B20" s="945" t="s">
        <v>139</v>
      </c>
      <c r="C20" s="915"/>
      <c r="D20" s="897"/>
      <c r="E20" s="228"/>
      <c r="F20" s="280" t="s">
        <v>184</v>
      </c>
      <c r="G20" s="554">
        <f>3284*D19</f>
        <v>11559.68</v>
      </c>
    </row>
    <row r="21" spans="1:7" ht="24.75" customHeight="1">
      <c r="A21" s="271"/>
      <c r="B21" s="946" t="s">
        <v>140</v>
      </c>
      <c r="C21" s="915"/>
      <c r="D21" s="897"/>
      <c r="E21" s="282" t="s">
        <v>267</v>
      </c>
      <c r="F21" s="283" t="s">
        <v>185</v>
      </c>
      <c r="G21" s="553">
        <f>1067*D19*1.15</f>
        <v>4319.2159999999994</v>
      </c>
    </row>
    <row r="22" spans="1:7" ht="25.5">
      <c r="A22" s="264" t="s">
        <v>1</v>
      </c>
      <c r="B22" s="946" t="s">
        <v>141</v>
      </c>
      <c r="C22" s="915"/>
      <c r="D22" s="897"/>
      <c r="E22" s="284" t="s">
        <v>268</v>
      </c>
      <c r="F22" s="283" t="s">
        <v>170</v>
      </c>
      <c r="G22" s="555">
        <f>G20*0.85</f>
        <v>9825.7279999999992</v>
      </c>
    </row>
    <row r="23" spans="1:7">
      <c r="A23" s="286" t="s">
        <v>3</v>
      </c>
      <c r="B23" s="945" t="s">
        <v>142</v>
      </c>
      <c r="C23" s="915"/>
      <c r="D23" s="897"/>
      <c r="E23" s="287"/>
      <c r="F23" s="283"/>
      <c r="G23" s="555">
        <f>ROUND(G21,2)</f>
        <v>4319.22</v>
      </c>
    </row>
    <row r="24" spans="1:7" ht="40.5" customHeight="1">
      <c r="A24" s="288" t="s">
        <v>2</v>
      </c>
      <c r="B24" s="902" t="s">
        <v>415</v>
      </c>
      <c r="C24" s="903"/>
      <c r="D24" s="904"/>
      <c r="E24" s="230" t="s">
        <v>257</v>
      </c>
      <c r="F24" s="224"/>
      <c r="G24" s="545"/>
    </row>
    <row r="25" spans="1:7" ht="15">
      <c r="A25" s="126"/>
      <c r="B25" s="916" t="s">
        <v>406</v>
      </c>
      <c r="C25" s="900"/>
      <c r="D25" s="901"/>
      <c r="E25" s="33" t="s">
        <v>407</v>
      </c>
      <c r="F25" s="232" t="str">
        <f>G23&amp;"*8,75%"</f>
        <v>4319,22*8,75%</v>
      </c>
      <c r="G25" s="546">
        <f>G22*E25</f>
        <v>859.75119999999993</v>
      </c>
    </row>
    <row r="26" spans="1:7" ht="12.75" hidden="1" customHeight="1">
      <c r="A26" s="290" t="s">
        <v>5</v>
      </c>
      <c r="B26" s="291" t="s">
        <v>115</v>
      </c>
      <c r="C26" s="292"/>
      <c r="D26" s="293"/>
      <c r="E26" s="294" t="s">
        <v>269</v>
      </c>
      <c r="F26" s="292" t="s">
        <v>270</v>
      </c>
      <c r="G26" s="547"/>
    </row>
    <row r="27" spans="1:7" ht="24.75" hidden="1" customHeight="1">
      <c r="A27" s="295"/>
      <c r="B27" s="296" t="s">
        <v>271</v>
      </c>
      <c r="C27" s="297"/>
      <c r="D27" s="298"/>
      <c r="E27" s="295" t="s">
        <v>272</v>
      </c>
      <c r="F27" s="299" t="s">
        <v>273</v>
      </c>
      <c r="G27" s="548">
        <f>(G21+G25)*0.196*0</f>
        <v>0</v>
      </c>
    </row>
    <row r="28" spans="1:7" ht="15" hidden="1">
      <c r="A28" s="295"/>
      <c r="B28" s="296" t="s">
        <v>190</v>
      </c>
      <c r="C28" s="297"/>
      <c r="D28" s="298"/>
      <c r="E28" s="300"/>
      <c r="F28" s="297"/>
      <c r="G28" s="548"/>
    </row>
    <row r="29" spans="1:7" ht="15" hidden="1">
      <c r="A29" s="301"/>
      <c r="B29" s="302" t="s">
        <v>191</v>
      </c>
      <c r="C29" s="303"/>
      <c r="D29" s="304"/>
      <c r="E29" s="305"/>
      <c r="F29" s="303"/>
      <c r="G29" s="549"/>
    </row>
    <row r="30" spans="1:7" ht="12.75" customHeight="1">
      <c r="A30" s="288" t="s">
        <v>5</v>
      </c>
      <c r="B30" s="927" t="s">
        <v>186</v>
      </c>
      <c r="C30" s="928"/>
      <c r="D30" s="929"/>
      <c r="E30" s="127" t="s">
        <v>144</v>
      </c>
      <c r="F30" s="306" t="s">
        <v>274</v>
      </c>
      <c r="G30" s="547"/>
    </row>
    <row r="31" spans="1:7" ht="15">
      <c r="A31" s="126"/>
      <c r="B31" s="955" t="s">
        <v>187</v>
      </c>
      <c r="C31" s="900"/>
      <c r="D31" s="901"/>
      <c r="E31" s="137" t="s">
        <v>188</v>
      </c>
      <c r="F31" s="136" t="s">
        <v>189</v>
      </c>
      <c r="G31" s="549">
        <f>(G22+G25)*0.06*2.5</f>
        <v>1602.82188</v>
      </c>
    </row>
    <row r="32" spans="1:7" ht="15">
      <c r="A32" s="124"/>
      <c r="B32" s="926" t="s">
        <v>192</v>
      </c>
      <c r="C32" s="915"/>
      <c r="D32" s="897"/>
      <c r="E32" s="138"/>
      <c r="F32" s="135"/>
      <c r="G32" s="548">
        <f>G22+G23+G25+G31</f>
        <v>16607.521080000002</v>
      </c>
    </row>
    <row r="33" spans="1:7" ht="15">
      <c r="A33" s="288" t="s">
        <v>143</v>
      </c>
      <c r="B33" s="927" t="s">
        <v>193</v>
      </c>
      <c r="C33" s="928"/>
      <c r="D33" s="929"/>
      <c r="E33" s="289"/>
      <c r="F33" s="306"/>
      <c r="G33" s="547"/>
    </row>
    <row r="34" spans="1:7" ht="15">
      <c r="A34" s="124"/>
      <c r="B34" s="930" t="s">
        <v>194</v>
      </c>
      <c r="C34" s="854"/>
      <c r="D34" s="931"/>
      <c r="E34" s="125"/>
      <c r="F34" s="128"/>
      <c r="G34" s="548"/>
    </row>
    <row r="35" spans="1:7" ht="15">
      <c r="A35" s="124"/>
      <c r="B35" s="930" t="s">
        <v>145</v>
      </c>
      <c r="C35" s="854"/>
      <c r="D35" s="931"/>
      <c r="E35" s="125" t="s">
        <v>146</v>
      </c>
      <c r="F35" s="128"/>
      <c r="G35" s="548"/>
    </row>
    <row r="36" spans="1:7" ht="18" customHeight="1">
      <c r="A36" s="124"/>
      <c r="B36" s="947" t="s">
        <v>195</v>
      </c>
      <c r="C36" s="900"/>
      <c r="D36" s="901"/>
      <c r="E36" s="125" t="s">
        <v>196</v>
      </c>
      <c r="F36" s="129" t="s">
        <v>197</v>
      </c>
      <c r="G36" s="548">
        <f>G32*1.08</f>
        <v>17936.122766400003</v>
      </c>
    </row>
    <row r="37" spans="1:7" ht="15">
      <c r="A37" s="307" t="s">
        <v>198</v>
      </c>
      <c r="B37" s="948" t="s">
        <v>14</v>
      </c>
      <c r="C37" s="915"/>
      <c r="D37" s="897"/>
      <c r="E37" s="308" t="s">
        <v>126</v>
      </c>
      <c r="F37" s="309">
        <v>0.04</v>
      </c>
      <c r="G37" s="550">
        <f>G36*0.04</f>
        <v>717.44491065600016</v>
      </c>
    </row>
    <row r="38" spans="1:7" ht="15">
      <c r="A38" s="307" t="s">
        <v>216</v>
      </c>
      <c r="B38" s="949" t="s">
        <v>15</v>
      </c>
      <c r="C38" s="915"/>
      <c r="D38" s="897"/>
      <c r="E38" s="310" t="s">
        <v>127</v>
      </c>
      <c r="F38" s="311">
        <v>480</v>
      </c>
      <c r="G38" s="550">
        <f>ROUND((480),0)</f>
        <v>480</v>
      </c>
    </row>
    <row r="39" spans="1:7" ht="14.25">
      <c r="A39" s="234"/>
      <c r="B39" s="895" t="s">
        <v>292</v>
      </c>
      <c r="C39" s="896"/>
      <c r="D39" s="897"/>
      <c r="E39" s="235"/>
      <c r="F39" s="236"/>
      <c r="G39" s="538">
        <v>0</v>
      </c>
    </row>
    <row r="40" spans="1:7" ht="30" customHeight="1">
      <c r="A40" s="312"/>
      <c r="B40" s="923" t="s">
        <v>356</v>
      </c>
      <c r="C40" s="924"/>
      <c r="D40" s="924"/>
      <c r="E40" s="925"/>
      <c r="F40" s="489">
        <v>4.8899999999999997</v>
      </c>
      <c r="G40" s="552">
        <v>0</v>
      </c>
    </row>
    <row r="41" spans="1:7" ht="36" customHeight="1">
      <c r="A41" s="253"/>
      <c r="B41" s="31" t="s">
        <v>258</v>
      </c>
      <c r="C41" s="253"/>
      <c r="D41" s="253"/>
      <c r="E41" s="31"/>
      <c r="F41" s="253"/>
      <c r="G41" s="254"/>
    </row>
    <row r="42" spans="1:7" ht="16.5">
      <c r="A42" s="253"/>
      <c r="B42" s="31"/>
      <c r="C42" s="253"/>
      <c r="D42" s="253"/>
      <c r="E42" s="31"/>
      <c r="F42" s="253"/>
      <c r="G42" s="254"/>
    </row>
    <row r="43" spans="1:7" ht="16.5">
      <c r="A43" s="253"/>
      <c r="B43" s="31" t="s">
        <v>259</v>
      </c>
      <c r="C43" s="253"/>
      <c r="D43" s="253"/>
      <c r="E43" s="31"/>
      <c r="F43" s="253"/>
      <c r="G43" s="254"/>
    </row>
    <row r="44" spans="1:7" ht="16.5">
      <c r="A44" s="253"/>
      <c r="B44" s="253"/>
      <c r="C44" s="253"/>
      <c r="D44" s="253"/>
      <c r="E44" s="253"/>
      <c r="F44" s="253"/>
      <c r="G44" s="254"/>
    </row>
  </sheetData>
  <mergeCells count="30">
    <mergeCell ref="B36:D36"/>
    <mergeCell ref="B37:D37"/>
    <mergeCell ref="B38:D38"/>
    <mergeCell ref="B39:D39"/>
    <mergeCell ref="A1:G1"/>
    <mergeCell ref="A2:G2"/>
    <mergeCell ref="B4:F4"/>
    <mergeCell ref="B5:F5"/>
    <mergeCell ref="A6:G6"/>
    <mergeCell ref="A7:G7"/>
    <mergeCell ref="B24:D24"/>
    <mergeCell ref="B25:D25"/>
    <mergeCell ref="B30:D30"/>
    <mergeCell ref="B31:D31"/>
    <mergeCell ref="B40:E40"/>
    <mergeCell ref="B32:D32"/>
    <mergeCell ref="B33:D33"/>
    <mergeCell ref="B34:D34"/>
    <mergeCell ref="B8:F8"/>
    <mergeCell ref="B9:F9"/>
    <mergeCell ref="A11:F11"/>
    <mergeCell ref="A12:F12"/>
    <mergeCell ref="A16:G16"/>
    <mergeCell ref="B14:D14"/>
    <mergeCell ref="B15:D15"/>
    <mergeCell ref="B20:D20"/>
    <mergeCell ref="B21:D21"/>
    <mergeCell ref="B22:D22"/>
    <mergeCell ref="B23:D23"/>
    <mergeCell ref="B35:D35"/>
  </mergeCells>
  <pageMargins left="0.7" right="0.7" top="0.75" bottom="0.75" header="0.3" footer="0.3"/>
  <pageSetup paperSize="9" scale="7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9" tint="0.79998168889431442"/>
    <pageSetUpPr fitToPage="1"/>
  </sheetPr>
  <dimension ref="A1:H26"/>
  <sheetViews>
    <sheetView view="pageBreakPreview" zoomScale="85" zoomScaleNormal="70" zoomScaleSheetLayoutView="85" workbookViewId="0">
      <selection activeCell="G18" sqref="G18"/>
    </sheetView>
  </sheetViews>
  <sheetFormatPr defaultRowHeight="16.5"/>
  <cols>
    <col min="1" max="1" width="5.42578125" style="1" customWidth="1"/>
    <col min="2" max="2" width="38.7109375" style="1" customWidth="1"/>
    <col min="3" max="3" width="7.28515625" style="1" customWidth="1"/>
    <col min="4" max="4" width="9.7109375" style="1" customWidth="1"/>
    <col min="5" max="5" width="42.140625" style="1" customWidth="1"/>
    <col min="6" max="6" width="27.140625" style="1" customWidth="1"/>
    <col min="7" max="7" width="17.5703125" style="4" customWidth="1"/>
  </cols>
  <sheetData>
    <row r="1" spans="1:8">
      <c r="A1" s="956" t="s">
        <v>202</v>
      </c>
      <c r="B1" s="956"/>
      <c r="C1" s="956"/>
      <c r="D1" s="956"/>
      <c r="E1" s="956"/>
      <c r="F1" s="956"/>
      <c r="G1" s="956"/>
    </row>
    <row r="2" spans="1:8">
      <c r="A2" s="951" t="s">
        <v>134</v>
      </c>
      <c r="B2" s="951"/>
      <c r="C2" s="951"/>
      <c r="D2" s="951"/>
      <c r="E2" s="951"/>
      <c r="F2" s="951"/>
      <c r="G2" s="951"/>
    </row>
    <row r="3" spans="1:8">
      <c r="A3" s="133"/>
      <c r="B3" s="133"/>
      <c r="C3" s="133"/>
      <c r="D3" s="133"/>
      <c r="E3" s="133"/>
      <c r="F3" s="133"/>
      <c r="G3" s="134"/>
    </row>
    <row r="4" spans="1:8" ht="15">
      <c r="A4" s="313"/>
      <c r="B4" s="957" t="s">
        <v>253</v>
      </c>
      <c r="C4" s="958"/>
      <c r="D4" s="958"/>
      <c r="E4" s="958"/>
      <c r="F4" s="958"/>
      <c r="G4" s="313"/>
      <c r="H4" s="314"/>
    </row>
    <row r="5" spans="1:8" ht="42" customHeight="1">
      <c r="A5" s="959" t="str">
        <f>УНЦкИПР!$A$6</f>
        <v xml:space="preserve">«Вынос участка шести КЛ-10кВ Л Ст-13, Ст-21 от ПС Степная 
до РП-66, перекладка КЛ-10кВ Л Ст-43 от опоры №13 до ТП-776 для нужд Оренбургского ПО филиала ПАО «Россети Волга»» - «Оренбургэнерго» 
(Заявитель Сельскохозяйственный перерабатывающий снабженческо-сбытовой 
потребительский кооператив "Красногорский" соглашение о компенсации  
№2230-002122 от 25.04.2022г.)     
</v>
      </c>
      <c r="B5" s="959"/>
      <c r="C5" s="959"/>
      <c r="D5" s="959"/>
      <c r="E5" s="959"/>
      <c r="F5" s="959"/>
      <c r="G5" s="959"/>
    </row>
    <row r="6" spans="1:8" ht="29.25" customHeight="1">
      <c r="A6" s="886">
        <f>УНЦкИПР!A8</f>
        <v>0</v>
      </c>
      <c r="B6" s="886"/>
      <c r="C6" s="886"/>
      <c r="D6" s="886"/>
      <c r="E6" s="886"/>
      <c r="F6" s="886"/>
      <c r="G6" s="886"/>
    </row>
    <row r="7" spans="1:8" ht="31.5" customHeight="1">
      <c r="A7" s="133"/>
      <c r="B7" s="932" t="s">
        <v>11</v>
      </c>
      <c r="C7" s="932"/>
      <c r="D7" s="932"/>
      <c r="E7" s="932"/>
      <c r="F7" s="932"/>
      <c r="G7" s="134"/>
    </row>
    <row r="8" spans="1:8" ht="16.5" customHeight="1">
      <c r="A8" s="133"/>
      <c r="B8" s="933" t="str">
        <f>'ИИ КЛ0,4'!B9:F9</f>
        <v>г. Оренбург, ул. Пролетарская (от ул. Постникова до ул. Володарского)</v>
      </c>
      <c r="C8" s="933"/>
      <c r="D8" s="933"/>
      <c r="E8" s="933"/>
      <c r="F8" s="933"/>
      <c r="G8" s="134"/>
    </row>
    <row r="9" spans="1:8" ht="8.25" customHeight="1">
      <c r="A9" s="133"/>
      <c r="B9" s="133"/>
      <c r="C9" s="133"/>
      <c r="D9" s="133"/>
      <c r="E9" s="133"/>
      <c r="F9" s="133"/>
      <c r="G9" s="134"/>
    </row>
    <row r="10" spans="1:8" ht="15">
      <c r="A10" s="139"/>
      <c r="B10" s="140"/>
      <c r="C10" s="140"/>
      <c r="D10" s="140"/>
      <c r="E10" s="140"/>
      <c r="F10" s="140"/>
      <c r="G10" s="141"/>
    </row>
    <row r="11" spans="1:8" ht="24">
      <c r="A11" s="315" t="s">
        <v>9</v>
      </c>
      <c r="B11" s="964" t="s">
        <v>180</v>
      </c>
      <c r="C11" s="964"/>
      <c r="D11" s="964"/>
      <c r="E11" s="315" t="s">
        <v>182</v>
      </c>
      <c r="F11" s="315" t="s">
        <v>10</v>
      </c>
      <c r="G11" s="316" t="s">
        <v>4</v>
      </c>
    </row>
    <row r="12" spans="1:8" ht="12.75">
      <c r="A12" s="317">
        <v>1</v>
      </c>
      <c r="B12" s="965">
        <v>2</v>
      </c>
      <c r="C12" s="943"/>
      <c r="D12" s="944"/>
      <c r="E12" s="318">
        <v>3</v>
      </c>
      <c r="F12" s="317">
        <v>4</v>
      </c>
      <c r="G12" s="319">
        <v>5</v>
      </c>
    </row>
    <row r="13" spans="1:8" ht="12.75">
      <c r="A13" s="966" t="s">
        <v>17</v>
      </c>
      <c r="B13" s="967"/>
      <c r="C13" s="968"/>
      <c r="D13" s="968"/>
      <c r="E13" s="967"/>
      <c r="F13" s="967"/>
      <c r="G13" s="969"/>
    </row>
    <row r="14" spans="1:8" ht="111" customHeight="1">
      <c r="A14" s="320">
        <v>1</v>
      </c>
      <c r="B14" s="321" t="s">
        <v>19</v>
      </c>
      <c r="C14" s="322" t="s">
        <v>18</v>
      </c>
      <c r="D14" s="323">
        <f>840*5/10000/1000</f>
        <v>4.1999999999999996E-4</v>
      </c>
      <c r="E14" s="324" t="s">
        <v>20</v>
      </c>
      <c r="F14" s="325" t="s">
        <v>21</v>
      </c>
      <c r="G14" s="557">
        <f>(1363*(1-0.9*(1-D14))+3431*D14)*1.47</f>
        <v>203.23666397999997</v>
      </c>
    </row>
    <row r="15" spans="1:8" ht="123" customHeight="1">
      <c r="A15" s="29">
        <v>2</v>
      </c>
      <c r="B15" s="326" t="s">
        <v>22</v>
      </c>
      <c r="C15" s="327" t="s">
        <v>18</v>
      </c>
      <c r="D15" s="328">
        <f>D14</f>
        <v>4.1999999999999996E-4</v>
      </c>
      <c r="E15" s="324" t="s">
        <v>275</v>
      </c>
      <c r="F15" s="325" t="s">
        <v>276</v>
      </c>
      <c r="G15" s="558">
        <f>(355*(1-0.45*(2-D15))+22*1.6*D15)*1.24</f>
        <v>44.121529959999982</v>
      </c>
    </row>
    <row r="16" spans="1:8" ht="20.25" customHeight="1">
      <c r="A16" s="329">
        <v>3</v>
      </c>
      <c r="B16" s="970" t="s">
        <v>24</v>
      </c>
      <c r="C16" s="971"/>
      <c r="D16" s="972"/>
      <c r="E16" s="330"/>
      <c r="F16" s="330"/>
      <c r="G16" s="559">
        <f>G14+G15</f>
        <v>247.35819393999995</v>
      </c>
    </row>
    <row r="17" spans="1:8" s="67" customFormat="1" ht="24" customHeight="1">
      <c r="A17" s="331" t="s">
        <v>2</v>
      </c>
      <c r="B17" s="960" t="s">
        <v>293</v>
      </c>
      <c r="C17" s="961"/>
      <c r="D17" s="962"/>
      <c r="E17" s="332" t="s">
        <v>42</v>
      </c>
      <c r="F17" s="333">
        <v>2.5099999999999998</v>
      </c>
      <c r="G17" s="560">
        <v>0</v>
      </c>
      <c r="H17"/>
    </row>
    <row r="18" spans="1:8" s="67" customFormat="1" ht="22.5" customHeight="1">
      <c r="A18" s="334"/>
      <c r="B18" s="923" t="s">
        <v>357</v>
      </c>
      <c r="C18" s="924"/>
      <c r="D18" s="924"/>
      <c r="E18" s="925"/>
      <c r="F18" s="556">
        <v>6.2</v>
      </c>
      <c r="G18" s="552">
        <v>0</v>
      </c>
      <c r="H18" s="335"/>
    </row>
    <row r="19" spans="1:8" ht="12.75">
      <c r="A19" s="59"/>
      <c r="B19" s="60"/>
      <c r="C19" s="61"/>
      <c r="D19" s="61"/>
      <c r="E19" s="62"/>
      <c r="F19" s="63"/>
      <c r="G19" s="64"/>
    </row>
    <row r="20" spans="1:8" ht="15.75">
      <c r="A20" s="336"/>
      <c r="B20" s="31" t="s">
        <v>258</v>
      </c>
      <c r="C20" s="963"/>
      <c r="D20" s="963"/>
      <c r="E20" s="336"/>
      <c r="F20" s="336"/>
      <c r="G20" s="337"/>
    </row>
    <row r="21" spans="1:8" ht="12.75">
      <c r="A21"/>
      <c r="B21" s="31"/>
      <c r="C21"/>
      <c r="D21"/>
      <c r="E21"/>
      <c r="F21"/>
      <c r="G21"/>
    </row>
    <row r="22" spans="1:8" ht="12.75">
      <c r="A22"/>
      <c r="B22" s="31"/>
      <c r="C22"/>
      <c r="D22"/>
      <c r="E22"/>
      <c r="F22"/>
      <c r="G22"/>
    </row>
    <row r="23" spans="1:8" ht="12.75">
      <c r="A23"/>
      <c r="B23" s="31" t="s">
        <v>259</v>
      </c>
      <c r="C23"/>
      <c r="D23"/>
      <c r="E23"/>
      <c r="F23"/>
      <c r="G23"/>
    </row>
    <row r="24" spans="1:8" ht="12.75">
      <c r="A24"/>
      <c r="B24"/>
      <c r="C24"/>
      <c r="D24"/>
      <c r="E24"/>
      <c r="F24"/>
      <c r="G24"/>
    </row>
    <row r="25" spans="1:8" ht="12.75">
      <c r="A25"/>
      <c r="B25"/>
      <c r="C25"/>
      <c r="D25"/>
      <c r="E25"/>
      <c r="F25"/>
      <c r="G25"/>
    </row>
    <row r="26" spans="1:8" ht="12.75">
      <c r="A26"/>
      <c r="B26"/>
      <c r="C26"/>
      <c r="D26"/>
      <c r="E26"/>
      <c r="F26"/>
      <c r="G26"/>
    </row>
  </sheetData>
  <mergeCells count="14">
    <mergeCell ref="B17:D17"/>
    <mergeCell ref="B18:E18"/>
    <mergeCell ref="C20:D20"/>
    <mergeCell ref="B7:F7"/>
    <mergeCell ref="B11:D11"/>
    <mergeCell ref="B12:D12"/>
    <mergeCell ref="A13:G13"/>
    <mergeCell ref="B16:D16"/>
    <mergeCell ref="A1:G1"/>
    <mergeCell ref="A2:G2"/>
    <mergeCell ref="B4:F4"/>
    <mergeCell ref="B8:F8"/>
    <mergeCell ref="A5:G5"/>
    <mergeCell ref="A6:G6"/>
  </mergeCells>
  <pageMargins left="0.7" right="0.7" top="0.75" bottom="0.75" header="0.3" footer="0.3"/>
  <pageSetup paperSize="9" scale="6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9" tint="0.79998168889431442"/>
    <pageSetUpPr fitToPage="1"/>
  </sheetPr>
  <dimension ref="A1:AT62"/>
  <sheetViews>
    <sheetView view="pageBreakPreview" topLeftCell="A8" zoomScale="70" zoomScaleNormal="85" zoomScaleSheetLayoutView="70" workbookViewId="0">
      <selection activeCell="L32" sqref="L32"/>
    </sheetView>
  </sheetViews>
  <sheetFormatPr defaultColWidth="10.28515625" defaultRowHeight="15"/>
  <cols>
    <col min="1" max="1" width="4.28515625" style="91" customWidth="1"/>
    <col min="2" max="2" width="21.28515625" style="91" customWidth="1"/>
    <col min="3" max="3" width="15.85546875" style="91" customWidth="1"/>
    <col min="4" max="4" width="17.28515625" style="91" customWidth="1"/>
    <col min="5" max="5" width="14.85546875" style="91" customWidth="1"/>
    <col min="6" max="6" width="13.5703125" style="91" customWidth="1"/>
    <col min="7" max="7" width="8.28515625" style="91" customWidth="1"/>
    <col min="8" max="8" width="15.7109375" style="91" customWidth="1"/>
    <col min="9" max="9" width="9" style="91" customWidth="1"/>
    <col min="10" max="10" width="8.7109375" style="91" customWidth="1"/>
    <col min="11" max="11" width="7.140625" style="91" customWidth="1"/>
    <col min="12" max="12" width="16.28515625" style="91" customWidth="1"/>
    <col min="13" max="13" width="18.28515625" style="91" customWidth="1"/>
    <col min="14" max="16384" width="10.28515625" style="91"/>
  </cols>
  <sheetData>
    <row r="1" spans="1:46" hidden="1">
      <c r="C1" s="92"/>
      <c r="D1" s="92"/>
      <c r="H1" s="92"/>
      <c r="I1" s="92"/>
      <c r="J1" s="92"/>
      <c r="K1" s="92"/>
      <c r="L1" s="92"/>
    </row>
    <row r="2" spans="1:46" hidden="1">
      <c r="C2" s="92"/>
      <c r="D2" s="92"/>
      <c r="H2" s="92"/>
      <c r="I2" s="92"/>
      <c r="J2" s="92"/>
      <c r="K2" s="92"/>
      <c r="L2" s="92"/>
    </row>
    <row r="3" spans="1:46" hidden="1">
      <c r="B3" s="92"/>
      <c r="C3" s="92"/>
      <c r="D3" s="92"/>
      <c r="H3" s="92"/>
      <c r="I3" s="92"/>
      <c r="J3" s="92"/>
      <c r="K3" s="92"/>
      <c r="L3" s="92"/>
    </row>
    <row r="4" spans="1:46" hidden="1">
      <c r="B4" s="973"/>
      <c r="C4" s="973"/>
      <c r="D4" s="973"/>
      <c r="H4" s="92"/>
      <c r="I4" s="92"/>
      <c r="J4" s="92"/>
      <c r="K4" s="92"/>
      <c r="L4" s="92"/>
    </row>
    <row r="5" spans="1:46" ht="25.5" customHeight="1">
      <c r="A5" s="982" t="s">
        <v>203</v>
      </c>
      <c r="B5" s="982"/>
      <c r="C5" s="982"/>
      <c r="D5" s="982"/>
      <c r="E5" s="982"/>
      <c r="F5" s="982"/>
      <c r="G5" s="982"/>
      <c r="H5" s="982"/>
      <c r="I5" s="982"/>
      <c r="J5" s="982"/>
      <c r="K5" s="982"/>
      <c r="L5" s="982"/>
      <c r="M5"/>
    </row>
    <row r="6" spans="1:46" ht="30.75" customHeight="1">
      <c r="A6" s="338"/>
      <c r="B6" s="1011" t="s">
        <v>389</v>
      </c>
      <c r="C6" s="1011"/>
      <c r="D6" s="1011"/>
      <c r="E6" s="1011"/>
      <c r="F6" s="1011"/>
      <c r="G6" s="1011"/>
      <c r="H6" s="1011"/>
      <c r="I6" s="1011"/>
      <c r="J6" s="1011"/>
      <c r="K6" s="1011"/>
      <c r="L6" s="1011"/>
      <c r="M6"/>
    </row>
    <row r="7" spans="1:46" ht="57.75" customHeight="1">
      <c r="A7" s="974" t="str">
        <f>УНЦкИПР!$A$6</f>
        <v xml:space="preserve">«Вынос участка шести КЛ-10кВ Л Ст-13, Ст-21 от ПС Степная 
до РП-66, перекладка КЛ-10кВ Л Ст-43 от опоры №13 до ТП-776 для нужд Оренбургского ПО филиала ПАО «Россети Волга»» - «Оренбургэнерго» 
(Заявитель Сельскохозяйственный перерабатывающий снабженческо-сбытовой 
потребительский кооператив "Красногорский" соглашение о компенсации  
№2230-002122 от 25.04.2022г.)     
</v>
      </c>
      <c r="B7" s="974"/>
      <c r="C7" s="974"/>
      <c r="D7" s="974"/>
      <c r="E7" s="974"/>
      <c r="F7" s="974"/>
      <c r="G7" s="974"/>
      <c r="H7" s="974"/>
      <c r="I7" s="974"/>
      <c r="J7" s="974"/>
      <c r="K7" s="974"/>
      <c r="L7" s="974"/>
      <c r="M7"/>
      <c r="N7" s="93"/>
      <c r="O7" s="93"/>
      <c r="P7" s="93"/>
      <c r="Q7" s="93"/>
      <c r="R7" s="93"/>
      <c r="S7" s="93"/>
      <c r="T7" s="93"/>
      <c r="U7" s="93"/>
      <c r="V7" s="93"/>
      <c r="W7" s="93"/>
      <c r="X7" s="93"/>
      <c r="Y7" s="93"/>
      <c r="Z7" s="93"/>
      <c r="AA7" s="93"/>
      <c r="AB7" s="93"/>
      <c r="AC7" s="93"/>
      <c r="AD7" s="93"/>
      <c r="AE7" s="93"/>
      <c r="AF7" s="93"/>
      <c r="AG7" s="93"/>
      <c r="AH7" s="93"/>
      <c r="AI7" s="93"/>
      <c r="AJ7" s="93"/>
      <c r="AK7" s="93"/>
      <c r="AL7" s="93"/>
      <c r="AM7" s="93"/>
      <c r="AN7" s="93"/>
      <c r="AO7" s="93"/>
      <c r="AP7" s="93"/>
      <c r="AQ7" s="93"/>
      <c r="AR7" s="93"/>
      <c r="AS7" s="93"/>
      <c r="AT7" s="93"/>
    </row>
    <row r="8" spans="1:46" ht="22.5" customHeight="1">
      <c r="A8" s="983" t="s">
        <v>253</v>
      </c>
      <c r="B8" s="983"/>
      <c r="C8" s="983"/>
      <c r="D8" s="983"/>
      <c r="E8" s="983"/>
      <c r="F8" s="983"/>
      <c r="G8" s="983"/>
      <c r="H8" s="983"/>
      <c r="I8" s="983"/>
      <c r="J8" s="983"/>
      <c r="K8" s="983"/>
      <c r="L8" s="983"/>
      <c r="M8"/>
      <c r="N8" s="93"/>
      <c r="O8" s="93"/>
      <c r="P8" s="93"/>
      <c r="Q8" s="93"/>
      <c r="R8" s="93"/>
      <c r="S8" s="93"/>
      <c r="T8" s="93"/>
      <c r="U8" s="93"/>
      <c r="V8" s="93"/>
      <c r="W8" s="93"/>
      <c r="X8" s="93"/>
      <c r="Y8" s="93"/>
      <c r="Z8" s="93"/>
      <c r="AA8" s="93"/>
      <c r="AB8" s="93"/>
      <c r="AC8" s="93"/>
      <c r="AD8" s="93"/>
      <c r="AE8" s="93"/>
      <c r="AF8" s="93"/>
      <c r="AG8" s="93"/>
      <c r="AH8" s="93"/>
      <c r="AI8" s="93"/>
      <c r="AJ8" s="93"/>
      <c r="AK8" s="93"/>
      <c r="AL8" s="93"/>
      <c r="AM8" s="93"/>
      <c r="AN8" s="93"/>
      <c r="AO8" s="93"/>
      <c r="AP8" s="93"/>
      <c r="AQ8" s="93"/>
      <c r="AR8" s="93"/>
      <c r="AS8" s="93"/>
      <c r="AT8" s="93"/>
    </row>
    <row r="9" spans="1:46" ht="15" customHeight="1" thickBot="1">
      <c r="A9" s="984">
        <f>УНЦкИПР!A8</f>
        <v>0</v>
      </c>
      <c r="B9" s="984"/>
      <c r="C9" s="984"/>
      <c r="D9" s="984"/>
      <c r="E9" s="984"/>
      <c r="F9" s="984"/>
      <c r="G9" s="984"/>
      <c r="H9" s="984"/>
      <c r="I9" s="984"/>
      <c r="J9" s="984"/>
      <c r="K9" s="984"/>
      <c r="L9" s="984"/>
      <c r="M9"/>
      <c r="N9" s="93"/>
      <c r="O9" s="93"/>
      <c r="P9" s="93"/>
      <c r="Q9" s="93"/>
      <c r="R9" s="93"/>
      <c r="S9" s="93"/>
      <c r="T9" s="93"/>
      <c r="U9" s="93"/>
      <c r="V9" s="93"/>
      <c r="W9" s="93"/>
      <c r="X9" s="93"/>
      <c r="Y9" s="93"/>
      <c r="Z9" s="93"/>
      <c r="AA9" s="93"/>
      <c r="AB9" s="93"/>
      <c r="AC9" s="93"/>
      <c r="AD9" s="93"/>
      <c r="AE9" s="93"/>
      <c r="AF9" s="93"/>
      <c r="AG9" s="93"/>
      <c r="AH9" s="93"/>
      <c r="AI9" s="93"/>
      <c r="AJ9" s="93"/>
      <c r="AK9" s="93"/>
      <c r="AL9" s="93"/>
      <c r="AM9" s="93"/>
      <c r="AN9" s="93"/>
      <c r="AO9" s="93"/>
      <c r="AP9" s="93"/>
      <c r="AQ9" s="93"/>
      <c r="AR9" s="93"/>
      <c r="AS9" s="93"/>
      <c r="AT9" s="93"/>
    </row>
    <row r="10" spans="1:46" s="95" customFormat="1" ht="18.75" customHeight="1">
      <c r="A10" s="1046" t="s">
        <v>9</v>
      </c>
      <c r="B10" s="985" t="s">
        <v>180</v>
      </c>
      <c r="C10" s="986"/>
      <c r="D10" s="987"/>
      <c r="E10" s="985" t="s">
        <v>182</v>
      </c>
      <c r="F10" s="986"/>
      <c r="G10" s="986"/>
      <c r="H10" s="987"/>
      <c r="I10" s="985" t="s">
        <v>10</v>
      </c>
      <c r="J10" s="986"/>
      <c r="K10" s="987"/>
      <c r="L10" s="991" t="s">
        <v>30</v>
      </c>
      <c r="M10"/>
      <c r="N10" s="94"/>
      <c r="O10" s="94"/>
      <c r="P10" s="94"/>
      <c r="Q10" s="94"/>
      <c r="R10" s="94"/>
      <c r="S10" s="94"/>
      <c r="T10" s="94"/>
      <c r="U10" s="94"/>
      <c r="V10" s="94"/>
      <c r="W10" s="94"/>
      <c r="X10" s="94"/>
      <c r="Y10" s="94"/>
      <c r="Z10" s="94"/>
      <c r="AA10" s="94"/>
      <c r="AB10" s="94"/>
      <c r="AC10" s="94"/>
      <c r="AD10" s="94"/>
      <c r="AE10" s="94"/>
      <c r="AF10" s="94"/>
      <c r="AG10" s="94"/>
      <c r="AH10" s="94"/>
      <c r="AI10" s="94"/>
      <c r="AJ10" s="94"/>
      <c r="AK10" s="94"/>
      <c r="AL10" s="94"/>
      <c r="AM10" s="94"/>
      <c r="AN10" s="94"/>
      <c r="AO10" s="94"/>
      <c r="AP10" s="94"/>
      <c r="AQ10" s="94"/>
      <c r="AR10" s="94"/>
    </row>
    <row r="11" spans="1:46" ht="45.75" customHeight="1" thickBot="1">
      <c r="A11" s="1047"/>
      <c r="B11" s="988"/>
      <c r="C11" s="989"/>
      <c r="D11" s="990"/>
      <c r="E11" s="988"/>
      <c r="F11" s="989"/>
      <c r="G11" s="989"/>
      <c r="H11" s="990"/>
      <c r="I11" s="988"/>
      <c r="J11" s="989"/>
      <c r="K11" s="990"/>
      <c r="L11" s="992"/>
      <c r="M11"/>
      <c r="N11" s="93"/>
      <c r="O11" s="93"/>
      <c r="P11" s="93"/>
      <c r="Q11" s="93"/>
      <c r="R11" s="93"/>
      <c r="S11" s="93"/>
      <c r="T11" s="93"/>
      <c r="U11" s="93"/>
      <c r="V11" s="93"/>
      <c r="W11" s="93"/>
      <c r="X11" s="93"/>
      <c r="Y11" s="93"/>
      <c r="Z11" s="93"/>
      <c r="AA11" s="93"/>
      <c r="AB11" s="93"/>
      <c r="AC11" s="93"/>
      <c r="AD11" s="93"/>
      <c r="AE11" s="93"/>
      <c r="AF11" s="93"/>
      <c r="AG11" s="93"/>
      <c r="AH11" s="93"/>
      <c r="AI11" s="93"/>
      <c r="AJ11" s="93"/>
      <c r="AK11" s="93"/>
      <c r="AL11" s="93"/>
      <c r="AM11" s="93"/>
      <c r="AN11" s="93"/>
      <c r="AO11" s="93"/>
      <c r="AP11" s="93"/>
      <c r="AQ11" s="93"/>
      <c r="AR11" s="93"/>
      <c r="AS11" s="93"/>
      <c r="AT11" s="93"/>
    </row>
    <row r="12" spans="1:46" ht="15.75" customHeight="1" thickBot="1">
      <c r="A12" s="339">
        <v>1</v>
      </c>
      <c r="B12" s="1040">
        <v>2</v>
      </c>
      <c r="C12" s="1041"/>
      <c r="D12" s="1042"/>
      <c r="E12" s="1040">
        <v>3</v>
      </c>
      <c r="F12" s="1041"/>
      <c r="G12" s="1041"/>
      <c r="H12" s="1042"/>
      <c r="I12" s="1043">
        <v>4</v>
      </c>
      <c r="J12" s="1044"/>
      <c r="K12" s="1045"/>
      <c r="L12" s="528">
        <v>5</v>
      </c>
      <c r="M12"/>
      <c r="N12" s="93"/>
      <c r="O12" s="93"/>
      <c r="P12" s="93"/>
      <c r="Q12" s="93"/>
      <c r="R12" s="93"/>
      <c r="S12" s="93"/>
      <c r="T12" s="93"/>
      <c r="U12" s="93"/>
      <c r="V12" s="93"/>
      <c r="W12" s="93"/>
      <c r="X12" s="93"/>
      <c r="Y12" s="93"/>
      <c r="Z12" s="93"/>
      <c r="AA12" s="93"/>
      <c r="AB12" s="93"/>
      <c r="AC12" s="93"/>
      <c r="AD12" s="93"/>
      <c r="AE12" s="93"/>
      <c r="AF12" s="93"/>
      <c r="AG12" s="93"/>
      <c r="AH12" s="93"/>
      <c r="AI12" s="93"/>
      <c r="AJ12" s="93"/>
      <c r="AK12" s="93"/>
      <c r="AL12" s="93"/>
      <c r="AM12" s="93"/>
      <c r="AN12" s="93"/>
      <c r="AO12" s="93"/>
      <c r="AP12" s="93"/>
      <c r="AQ12" s="93"/>
      <c r="AR12" s="93"/>
      <c r="AS12" s="93"/>
      <c r="AT12" s="93"/>
    </row>
    <row r="13" spans="1:46" ht="15" customHeight="1">
      <c r="A13" s="1012">
        <v>1</v>
      </c>
      <c r="B13" s="1015" t="s">
        <v>414</v>
      </c>
      <c r="C13" s="1016"/>
      <c r="D13" s="1017"/>
      <c r="E13" s="1021" t="s">
        <v>31</v>
      </c>
      <c r="F13" s="1022"/>
      <c r="G13" s="1022"/>
      <c r="H13"/>
      <c r="I13" s="1023" t="s">
        <v>277</v>
      </c>
      <c r="J13" s="1024"/>
      <c r="K13" s="1025"/>
      <c r="L13" s="1032">
        <f>(1363*H17+3431*H14*3.5)*1.47</f>
        <v>363.78924959999995</v>
      </c>
      <c r="M13"/>
      <c r="N13" s="93"/>
      <c r="O13" s="93"/>
      <c r="P13" s="93"/>
      <c r="Q13" s="93"/>
      <c r="R13" s="93"/>
      <c r="S13" s="93"/>
      <c r="T13" s="93"/>
      <c r="U13" s="93"/>
      <c r="V13" s="93"/>
      <c r="W13" s="93"/>
      <c r="X13" s="93"/>
      <c r="Y13" s="93"/>
      <c r="Z13" s="93"/>
      <c r="AA13" s="93"/>
      <c r="AB13" s="93"/>
      <c r="AC13" s="93"/>
      <c r="AD13" s="93"/>
      <c r="AE13" s="93"/>
      <c r="AF13" s="93"/>
      <c r="AG13" s="93"/>
      <c r="AH13" s="93"/>
      <c r="AI13" s="93"/>
      <c r="AJ13" s="93"/>
      <c r="AK13" s="93"/>
      <c r="AL13" s="93"/>
      <c r="AM13" s="93"/>
      <c r="AN13" s="93"/>
      <c r="AO13" s="93"/>
      <c r="AP13" s="93"/>
      <c r="AQ13" s="93"/>
      <c r="AR13" s="93"/>
      <c r="AS13" s="93"/>
      <c r="AT13" s="93"/>
    </row>
    <row r="14" spans="1:46" ht="63" customHeight="1">
      <c r="A14" s="1013"/>
      <c r="B14" s="1018"/>
      <c r="C14" s="1019"/>
      <c r="D14" s="1020"/>
      <c r="E14" s="977"/>
      <c r="F14" s="978"/>
      <c r="G14" s="978"/>
      <c r="H14" s="340">
        <f>0.84/100</f>
        <v>8.3999999999999995E-3</v>
      </c>
      <c r="I14" s="1026"/>
      <c r="J14" s="1027"/>
      <c r="K14" s="1028"/>
      <c r="L14" s="1033"/>
      <c r="M14"/>
      <c r="N14" s="93"/>
      <c r="O14" s="93"/>
      <c r="P14" s="93"/>
      <c r="Q14" s="93"/>
      <c r="R14" s="93"/>
      <c r="S14" s="93"/>
      <c r="T14" s="93"/>
      <c r="U14" s="93"/>
      <c r="V14" s="93"/>
      <c r="W14" s="93"/>
      <c r="X14" s="93"/>
      <c r="Y14" s="93"/>
      <c r="Z14" s="93"/>
      <c r="AA14" s="93"/>
      <c r="AB14" s="93"/>
      <c r="AC14" s="93"/>
      <c r="AD14" s="93"/>
      <c r="AE14" s="93"/>
      <c r="AF14" s="93"/>
      <c r="AG14" s="93"/>
      <c r="AH14" s="93"/>
      <c r="AI14" s="93"/>
      <c r="AJ14" s="93"/>
      <c r="AK14" s="93"/>
      <c r="AL14" s="93"/>
      <c r="AM14" s="93"/>
      <c r="AN14" s="93"/>
      <c r="AO14" s="93"/>
      <c r="AP14" s="93"/>
      <c r="AQ14" s="93"/>
      <c r="AR14" s="93"/>
      <c r="AS14" s="93"/>
      <c r="AT14" s="93"/>
    </row>
    <row r="15" spans="1:46" ht="39" customHeight="1">
      <c r="A15" s="1013"/>
      <c r="B15" s="977" t="s">
        <v>32</v>
      </c>
      <c r="C15" s="978"/>
      <c r="D15" s="979"/>
      <c r="E15" s="977"/>
      <c r="F15" s="978"/>
      <c r="G15" s="978"/>
      <c r="H15" s="341" t="s">
        <v>33</v>
      </c>
      <c r="I15" s="1026"/>
      <c r="J15" s="1027"/>
      <c r="K15" s="1028"/>
      <c r="L15" s="1033"/>
      <c r="M15"/>
      <c r="N15" s="93"/>
      <c r="O15" s="93"/>
      <c r="P15" s="93"/>
      <c r="Q15" s="93"/>
      <c r="R15" s="93"/>
      <c r="S15" s="93"/>
      <c r="T15" s="93"/>
      <c r="U15" s="93"/>
      <c r="V15" s="93"/>
      <c r="W15" s="93"/>
      <c r="X15" s="93"/>
      <c r="Y15" s="93"/>
      <c r="Z15" s="93"/>
      <c r="AA15" s="93"/>
      <c r="AB15" s="93"/>
      <c r="AC15" s="93"/>
      <c r="AD15" s="93"/>
      <c r="AE15" s="93"/>
      <c r="AF15" s="93"/>
      <c r="AG15" s="93"/>
      <c r="AH15" s="93"/>
      <c r="AI15" s="93"/>
      <c r="AJ15" s="93"/>
      <c r="AK15" s="93"/>
      <c r="AL15" s="93"/>
      <c r="AM15" s="93"/>
      <c r="AN15" s="93"/>
      <c r="AO15" s="93"/>
      <c r="AP15" s="93"/>
      <c r="AQ15" s="93"/>
      <c r="AR15" s="93"/>
      <c r="AS15" s="93"/>
      <c r="AT15" s="93"/>
    </row>
    <row r="16" spans="1:46" ht="15" customHeight="1">
      <c r="A16" s="1013"/>
      <c r="B16" s="977"/>
      <c r="C16" s="978"/>
      <c r="D16" s="979"/>
      <c r="E16" s="1035" t="s">
        <v>34</v>
      </c>
      <c r="F16" s="1036"/>
      <c r="G16" s="1036"/>
      <c r="H16" s="342"/>
      <c r="I16" s="1026"/>
      <c r="J16" s="1027"/>
      <c r="K16" s="1028"/>
      <c r="L16" s="1033"/>
      <c r="M16"/>
      <c r="N16" s="93"/>
      <c r="O16" s="93"/>
      <c r="P16" s="93"/>
      <c r="Q16" s="93"/>
      <c r="R16" s="93"/>
      <c r="S16" s="93"/>
      <c r="T16" s="93"/>
      <c r="U16" s="93"/>
      <c r="V16" s="93"/>
      <c r="W16" s="93"/>
      <c r="X16" s="93"/>
      <c r="Y16" s="93"/>
      <c r="Z16" s="93"/>
      <c r="AA16" s="93"/>
      <c r="AB16" s="93"/>
      <c r="AC16" s="93"/>
      <c r="AD16" s="93"/>
      <c r="AE16" s="93"/>
      <c r="AF16" s="93"/>
      <c r="AG16" s="93"/>
      <c r="AH16" s="93"/>
      <c r="AI16" s="93"/>
      <c r="AJ16" s="93"/>
      <c r="AK16" s="93"/>
      <c r="AL16" s="93"/>
      <c r="AM16" s="93"/>
      <c r="AN16" s="93"/>
      <c r="AO16" s="93"/>
      <c r="AP16" s="93"/>
      <c r="AQ16" s="93"/>
      <c r="AR16" s="93"/>
      <c r="AS16" s="93"/>
      <c r="AT16" s="93"/>
    </row>
    <row r="17" spans="1:46" ht="16.5" customHeight="1">
      <c r="A17" s="1013"/>
      <c r="B17" s="977"/>
      <c r="C17" s="978"/>
      <c r="D17" s="979"/>
      <c r="E17" s="975" t="s">
        <v>35</v>
      </c>
      <c r="F17" s="976"/>
      <c r="G17" s="976"/>
      <c r="H17" s="343">
        <f>1-0.9*(1-H14)</f>
        <v>0.10755999999999999</v>
      </c>
      <c r="I17" s="1026"/>
      <c r="J17" s="1027"/>
      <c r="K17" s="1028"/>
      <c r="L17" s="1033"/>
      <c r="M17"/>
      <c r="N17" s="96"/>
      <c r="O17" s="96"/>
      <c r="P17" s="96"/>
      <c r="Q17" s="96"/>
      <c r="R17" s="93"/>
      <c r="S17" s="93"/>
      <c r="T17" s="93"/>
      <c r="U17" s="93"/>
      <c r="V17" s="93"/>
      <c r="W17" s="93"/>
      <c r="X17" s="93"/>
      <c r="Y17" s="93"/>
      <c r="Z17" s="93"/>
      <c r="AA17" s="93"/>
      <c r="AB17" s="93"/>
      <c r="AC17" s="93"/>
      <c r="AD17" s="93"/>
      <c r="AE17" s="93"/>
      <c r="AF17" s="93"/>
      <c r="AG17" s="93"/>
      <c r="AH17" s="93"/>
      <c r="AI17" s="93"/>
      <c r="AJ17" s="93"/>
      <c r="AK17" s="93"/>
      <c r="AL17" s="93"/>
      <c r="AM17" s="93"/>
      <c r="AN17" s="93"/>
      <c r="AO17" s="93"/>
      <c r="AP17" s="93"/>
      <c r="AQ17" s="93"/>
      <c r="AR17" s="93"/>
      <c r="AS17" s="93"/>
      <c r="AT17" s="93"/>
    </row>
    <row r="18" spans="1:46" ht="15" customHeight="1">
      <c r="A18" s="1013"/>
      <c r="B18" s="977" t="s">
        <v>36</v>
      </c>
      <c r="C18" s="978"/>
      <c r="D18" s="979"/>
      <c r="E18" s="980" t="s">
        <v>37</v>
      </c>
      <c r="F18" s="981"/>
      <c r="G18" s="981"/>
      <c r="H18" s="344"/>
      <c r="I18" s="1026"/>
      <c r="J18" s="1027"/>
      <c r="K18" s="1028"/>
      <c r="L18" s="1033"/>
      <c r="M18"/>
      <c r="N18" s="96"/>
      <c r="O18" s="96"/>
      <c r="P18" s="96"/>
      <c r="Q18" s="96"/>
      <c r="R18" s="93"/>
      <c r="S18" s="93"/>
      <c r="T18" s="93"/>
      <c r="U18" s="93"/>
      <c r="V18" s="93"/>
      <c r="W18" s="93"/>
      <c r="X18" s="93"/>
      <c r="Y18" s="93"/>
      <c r="Z18" s="93"/>
      <c r="AA18" s="93"/>
      <c r="AB18" s="93"/>
      <c r="AC18" s="93"/>
      <c r="AD18" s="93"/>
      <c r="AE18" s="93"/>
      <c r="AF18" s="93"/>
      <c r="AG18" s="93"/>
      <c r="AH18" s="93"/>
      <c r="AI18" s="93"/>
      <c r="AJ18" s="93"/>
      <c r="AK18" s="93"/>
      <c r="AL18" s="93"/>
      <c r="AM18" s="93"/>
      <c r="AN18" s="93"/>
      <c r="AO18" s="93"/>
      <c r="AP18" s="93"/>
      <c r="AQ18" s="93"/>
      <c r="AR18" s="93"/>
      <c r="AS18" s="93"/>
      <c r="AT18" s="93"/>
    </row>
    <row r="19" spans="1:46" ht="15" customHeight="1">
      <c r="A19" s="1013"/>
      <c r="B19" s="977"/>
      <c r="C19" s="978"/>
      <c r="D19" s="979"/>
      <c r="E19" s="345" t="s">
        <v>38</v>
      </c>
      <c r="F19" s="346"/>
      <c r="G19" s="346"/>
      <c r="H19" s="342"/>
      <c r="I19" s="1026"/>
      <c r="J19" s="1027"/>
      <c r="K19" s="1028"/>
      <c r="L19" s="1033"/>
      <c r="M19"/>
      <c r="N19" s="93"/>
      <c r="O19" s="93"/>
      <c r="P19" s="93"/>
      <c r="Q19" s="93"/>
      <c r="R19" s="93"/>
      <c r="S19" s="93"/>
      <c r="T19" s="93"/>
      <c r="U19" s="93"/>
      <c r="V19" s="93"/>
      <c r="W19" s="93"/>
      <c r="X19" s="93"/>
      <c r="Y19" s="93"/>
      <c r="Z19" s="93"/>
      <c r="AA19" s="93"/>
      <c r="AB19" s="93"/>
      <c r="AC19" s="93"/>
      <c r="AD19" s="93"/>
      <c r="AE19" s="93"/>
      <c r="AF19" s="93"/>
      <c r="AG19" s="93"/>
      <c r="AH19" s="93"/>
      <c r="AI19" s="93"/>
      <c r="AJ19" s="93"/>
      <c r="AK19" s="93"/>
      <c r="AL19" s="93"/>
      <c r="AM19" s="93"/>
      <c r="AN19" s="93"/>
      <c r="AO19" s="93"/>
      <c r="AP19" s="93"/>
      <c r="AQ19" s="93"/>
      <c r="AR19" s="93"/>
      <c r="AS19" s="93"/>
      <c r="AT19" s="93"/>
    </row>
    <row r="20" spans="1:46" ht="43.5" customHeight="1">
      <c r="A20" s="1013"/>
      <c r="B20" s="977"/>
      <c r="C20" s="978"/>
      <c r="D20" s="979"/>
      <c r="E20" s="977" t="s">
        <v>39</v>
      </c>
      <c r="F20" s="978"/>
      <c r="G20" s="978"/>
      <c r="H20" s="342"/>
      <c r="I20" s="1026"/>
      <c r="J20" s="1027"/>
      <c r="K20" s="1028"/>
      <c r="L20" s="1033"/>
      <c r="M20"/>
      <c r="N20" s="93"/>
      <c r="O20" s="93"/>
      <c r="P20" s="93"/>
      <c r="Q20" s="93"/>
      <c r="R20" s="93"/>
      <c r="S20" s="93"/>
      <c r="T20" s="93"/>
      <c r="U20" s="93"/>
      <c r="V20" s="93"/>
      <c r="W20" s="93"/>
      <c r="X20" s="93"/>
      <c r="Y20" s="93"/>
      <c r="Z20" s="93"/>
      <c r="AA20" s="93"/>
      <c r="AB20" s="93"/>
      <c r="AC20" s="93"/>
      <c r="AD20" s="93"/>
      <c r="AE20" s="93"/>
      <c r="AF20" s="93"/>
      <c r="AG20" s="93"/>
      <c r="AH20" s="93"/>
      <c r="AI20" s="93"/>
      <c r="AJ20" s="93"/>
      <c r="AK20" s="93"/>
      <c r="AL20" s="93"/>
      <c r="AM20" s="93"/>
      <c r="AN20" s="93"/>
      <c r="AO20" s="93"/>
      <c r="AP20" s="93"/>
      <c r="AQ20" s="93"/>
      <c r="AR20" s="93"/>
      <c r="AS20" s="93"/>
      <c r="AT20" s="93"/>
    </row>
    <row r="21" spans="1:46" ht="15" customHeight="1">
      <c r="A21" s="1013"/>
      <c r="B21" s="977" t="s">
        <v>314</v>
      </c>
      <c r="C21" s="978"/>
      <c r="D21" s="979"/>
      <c r="E21" s="977"/>
      <c r="F21" s="978"/>
      <c r="G21" s="978"/>
      <c r="H21" s="342"/>
      <c r="I21" s="1026"/>
      <c r="J21" s="1027"/>
      <c r="K21" s="1028"/>
      <c r="L21" s="1033"/>
      <c r="M21"/>
      <c r="N21" s="93"/>
      <c r="O21" s="93"/>
      <c r="P21" s="93"/>
      <c r="Q21" s="93"/>
      <c r="R21" s="93"/>
      <c r="S21" s="93"/>
      <c r="T21" s="93"/>
      <c r="U21" s="93"/>
      <c r="V21" s="93"/>
      <c r="W21" s="93"/>
      <c r="X21" s="93"/>
      <c r="Y21" s="93"/>
      <c r="Z21" s="93"/>
      <c r="AA21" s="93"/>
      <c r="AB21" s="93"/>
      <c r="AC21" s="93"/>
      <c r="AD21" s="93"/>
      <c r="AE21" s="93"/>
      <c r="AF21" s="93"/>
      <c r="AG21" s="93"/>
      <c r="AH21" s="93"/>
      <c r="AI21" s="93"/>
      <c r="AJ21" s="93"/>
      <c r="AK21" s="93"/>
      <c r="AL21" s="93"/>
      <c r="AM21" s="93"/>
      <c r="AN21" s="93"/>
      <c r="AO21" s="93"/>
      <c r="AP21" s="93"/>
      <c r="AQ21" s="93"/>
      <c r="AR21" s="93"/>
      <c r="AS21" s="93"/>
      <c r="AT21" s="93"/>
    </row>
    <row r="22" spans="1:46" ht="15" customHeight="1">
      <c r="A22" s="1013"/>
      <c r="B22" s="977"/>
      <c r="C22" s="978"/>
      <c r="D22" s="979"/>
      <c r="E22" s="386"/>
      <c r="F22" s="387"/>
      <c r="G22" s="387"/>
      <c r="H22" s="342"/>
      <c r="I22" s="1026"/>
      <c r="J22" s="1027"/>
      <c r="K22" s="1028"/>
      <c r="L22" s="1033"/>
      <c r="M22"/>
      <c r="N22" s="93"/>
      <c r="O22" s="93"/>
      <c r="P22" s="93"/>
      <c r="Q22" s="93"/>
      <c r="R22" s="93"/>
      <c r="S22" s="93"/>
      <c r="T22" s="93"/>
      <c r="U22" s="93"/>
      <c r="V22" s="93"/>
      <c r="W22" s="93"/>
      <c r="X22" s="93"/>
      <c r="Y22" s="93"/>
      <c r="Z22" s="93"/>
      <c r="AA22" s="93"/>
      <c r="AB22" s="93"/>
      <c r="AC22" s="93"/>
      <c r="AD22" s="93"/>
      <c r="AE22" s="93"/>
      <c r="AF22" s="93"/>
      <c r="AG22" s="93"/>
      <c r="AH22" s="93"/>
      <c r="AI22" s="93"/>
      <c r="AJ22" s="93"/>
      <c r="AK22" s="93"/>
      <c r="AL22" s="93"/>
      <c r="AM22" s="93"/>
      <c r="AN22" s="93"/>
      <c r="AO22" s="93"/>
      <c r="AP22" s="93"/>
      <c r="AQ22" s="93"/>
      <c r="AR22" s="93"/>
      <c r="AS22" s="93"/>
      <c r="AT22" s="93"/>
    </row>
    <row r="23" spans="1:46" ht="15" customHeight="1">
      <c r="A23" s="1013"/>
      <c r="B23" s="977"/>
      <c r="C23" s="978"/>
      <c r="D23" s="979"/>
      <c r="E23" s="347"/>
      <c r="F23" s="338"/>
      <c r="G23" s="338"/>
      <c r="H23" s="338"/>
      <c r="I23" s="1026"/>
      <c r="J23" s="1027"/>
      <c r="K23" s="1028"/>
      <c r="L23" s="1033"/>
      <c r="M23"/>
      <c r="N23" s="93"/>
      <c r="O23" s="93"/>
      <c r="P23" s="93"/>
      <c r="Q23" s="93"/>
      <c r="R23" s="93"/>
      <c r="S23" s="93"/>
      <c r="T23" s="93"/>
      <c r="U23" s="93"/>
      <c r="V23" s="93"/>
      <c r="W23" s="93"/>
      <c r="X23" s="93"/>
      <c r="Y23" s="93"/>
      <c r="Z23" s="93"/>
      <c r="AA23" s="93"/>
      <c r="AB23" s="93"/>
      <c r="AC23" s="93"/>
      <c r="AD23" s="93"/>
      <c r="AE23" s="93"/>
      <c r="AF23" s="93"/>
      <c r="AG23" s="93"/>
      <c r="AH23" s="93"/>
      <c r="AI23" s="93"/>
      <c r="AJ23" s="93"/>
      <c r="AK23" s="93"/>
      <c r="AL23" s="93"/>
      <c r="AM23" s="93"/>
      <c r="AN23" s="93"/>
      <c r="AO23" s="93"/>
      <c r="AP23" s="93"/>
      <c r="AQ23" s="93"/>
      <c r="AR23" s="93"/>
      <c r="AS23" s="93"/>
      <c r="AT23" s="93"/>
    </row>
    <row r="24" spans="1:46" ht="15" customHeight="1">
      <c r="A24" s="1013"/>
      <c r="B24" s="977"/>
      <c r="C24" s="978"/>
      <c r="D24" s="979"/>
      <c r="E24" s="347"/>
      <c r="F24" s="338"/>
      <c r="G24" s="338"/>
      <c r="H24" s="338"/>
      <c r="I24" s="1026"/>
      <c r="J24" s="1027"/>
      <c r="K24" s="1028"/>
      <c r="L24" s="1033"/>
      <c r="M24"/>
      <c r="N24" s="93"/>
      <c r="O24" s="93"/>
      <c r="P24" s="93"/>
      <c r="Q24" s="93"/>
      <c r="R24" s="93"/>
      <c r="S24" s="93"/>
      <c r="T24" s="93"/>
      <c r="U24" s="93"/>
      <c r="V24" s="93"/>
      <c r="W24" s="93"/>
      <c r="X24" s="93"/>
      <c r="Y24" s="93"/>
      <c r="Z24" s="93"/>
      <c r="AA24" s="93"/>
      <c r="AB24" s="93"/>
      <c r="AC24" s="93"/>
      <c r="AD24" s="93"/>
      <c r="AE24" s="93"/>
      <c r="AF24" s="93"/>
      <c r="AG24" s="93"/>
      <c r="AH24" s="93"/>
      <c r="AI24" s="93"/>
      <c r="AJ24" s="93"/>
      <c r="AK24" s="93"/>
      <c r="AL24" s="93"/>
      <c r="AM24" s="93"/>
      <c r="AN24" s="93"/>
      <c r="AO24" s="93"/>
      <c r="AP24" s="93"/>
      <c r="AQ24" s="93"/>
      <c r="AR24" s="93"/>
      <c r="AS24" s="93"/>
      <c r="AT24" s="93"/>
    </row>
    <row r="25" spans="1:46" ht="15" customHeight="1">
      <c r="A25" s="1013"/>
      <c r="B25" s="977"/>
      <c r="C25" s="978"/>
      <c r="D25" s="979"/>
      <c r="E25" s="347"/>
      <c r="F25" s="338"/>
      <c r="G25" s="338"/>
      <c r="H25" s="338"/>
      <c r="I25" s="1026"/>
      <c r="J25" s="1027"/>
      <c r="K25" s="1028"/>
      <c r="L25" s="1033"/>
      <c r="M25"/>
      <c r="N25" s="93"/>
      <c r="O25" s="93"/>
      <c r="P25" s="93"/>
      <c r="Q25" s="93"/>
      <c r="R25" s="93"/>
      <c r="S25" s="93"/>
      <c r="T25" s="93"/>
      <c r="U25" s="93"/>
      <c r="V25" s="93"/>
      <c r="W25" s="93"/>
      <c r="X25" s="93"/>
      <c r="Y25" s="93"/>
      <c r="Z25" s="93"/>
      <c r="AA25" s="93"/>
      <c r="AB25" s="93"/>
      <c r="AC25" s="93"/>
      <c r="AD25" s="93"/>
      <c r="AE25" s="93"/>
      <c r="AF25" s="93"/>
      <c r="AG25" s="93"/>
      <c r="AH25" s="93"/>
      <c r="AI25" s="93"/>
      <c r="AJ25" s="93"/>
      <c r="AK25" s="93"/>
      <c r="AL25" s="93"/>
      <c r="AM25" s="93"/>
      <c r="AN25" s="93"/>
      <c r="AO25" s="93"/>
      <c r="AP25" s="93"/>
      <c r="AQ25" s="93"/>
      <c r="AR25" s="93"/>
      <c r="AS25" s="93"/>
      <c r="AT25" s="93"/>
    </row>
    <row r="26" spans="1:46" ht="33.75" customHeight="1">
      <c r="A26" s="1013"/>
      <c r="B26" s="977"/>
      <c r="C26" s="978"/>
      <c r="D26" s="979"/>
      <c r="E26" s="347"/>
      <c r="F26" s="338"/>
      <c r="G26" s="338"/>
      <c r="H26" s="338"/>
      <c r="I26" s="1026"/>
      <c r="J26" s="1027"/>
      <c r="K26" s="1028"/>
      <c r="L26" s="1033"/>
      <c r="M26"/>
      <c r="N26" s="93"/>
      <c r="O26" s="93"/>
      <c r="P26" s="93"/>
      <c r="Q26" s="93"/>
      <c r="R26" s="93"/>
      <c r="S26" s="93"/>
      <c r="T26" s="93"/>
      <c r="U26" s="93"/>
      <c r="V26" s="93"/>
      <c r="W26" s="93"/>
      <c r="X26" s="93"/>
      <c r="Y26" s="93"/>
      <c r="Z26" s="93"/>
      <c r="AA26" s="93"/>
      <c r="AB26" s="93"/>
      <c r="AC26" s="93"/>
      <c r="AD26" s="93"/>
      <c r="AE26" s="93"/>
      <c r="AF26" s="93"/>
      <c r="AG26" s="93"/>
      <c r="AH26" s="93"/>
      <c r="AI26" s="93"/>
      <c r="AJ26" s="93"/>
      <c r="AK26" s="93"/>
      <c r="AL26" s="93"/>
      <c r="AM26" s="93"/>
      <c r="AN26" s="93"/>
      <c r="AO26" s="93"/>
      <c r="AP26" s="93"/>
      <c r="AQ26" s="93"/>
      <c r="AR26" s="93"/>
      <c r="AS26" s="93"/>
      <c r="AT26" s="93"/>
    </row>
    <row r="27" spans="1:46" s="99" customFormat="1" ht="16.5" customHeight="1">
      <c r="A27" s="1013"/>
      <c r="B27" s="977"/>
      <c r="C27" s="978"/>
      <c r="D27" s="979"/>
      <c r="E27" s="347"/>
      <c r="F27" s="338"/>
      <c r="G27" s="338"/>
      <c r="H27" s="338"/>
      <c r="I27" s="1026"/>
      <c r="J27" s="1027"/>
      <c r="K27" s="1028"/>
      <c r="L27" s="1033"/>
      <c r="M27"/>
      <c r="N27" s="98"/>
      <c r="O27" s="98"/>
      <c r="P27" s="98"/>
      <c r="Q27" s="98"/>
      <c r="R27" s="98"/>
      <c r="S27" s="98"/>
      <c r="T27" s="98"/>
      <c r="U27" s="98"/>
      <c r="V27" s="98"/>
      <c r="W27" s="98"/>
      <c r="X27" s="98"/>
      <c r="Y27" s="98"/>
      <c r="Z27" s="98"/>
      <c r="AA27" s="98"/>
      <c r="AB27" s="98"/>
      <c r="AC27" s="98"/>
      <c r="AD27" s="98"/>
      <c r="AE27" s="98"/>
      <c r="AF27" s="98"/>
      <c r="AG27" s="98"/>
      <c r="AH27" s="98"/>
      <c r="AI27" s="98"/>
      <c r="AJ27" s="98"/>
      <c r="AK27" s="98"/>
      <c r="AL27" s="98"/>
      <c r="AM27" s="98"/>
      <c r="AN27" s="98"/>
    </row>
    <row r="28" spans="1:46" s="101" customFormat="1" ht="31.5" customHeight="1">
      <c r="A28" s="1013"/>
      <c r="B28" s="977"/>
      <c r="C28" s="978"/>
      <c r="D28" s="979"/>
      <c r="E28" s="347"/>
      <c r="F28" s="338"/>
      <c r="G28" s="338"/>
      <c r="H28" s="338"/>
      <c r="I28" s="1026"/>
      <c r="J28" s="1027"/>
      <c r="K28" s="1028"/>
      <c r="L28" s="1033"/>
      <c r="M28"/>
    </row>
    <row r="29" spans="1:46" ht="127.5" customHeight="1" thickBot="1">
      <c r="A29" s="1014"/>
      <c r="B29" s="1037"/>
      <c r="C29" s="1038"/>
      <c r="D29" s="1039"/>
      <c r="E29" s="347"/>
      <c r="F29" s="338"/>
      <c r="G29" s="338"/>
      <c r="H29" s="338"/>
      <c r="I29" s="1029"/>
      <c r="J29" s="1030"/>
      <c r="K29" s="1031"/>
      <c r="L29" s="1034"/>
      <c r="M29"/>
      <c r="N29" s="93"/>
      <c r="O29" s="93"/>
      <c r="P29" s="93"/>
      <c r="Q29" s="93"/>
      <c r="R29" s="93"/>
      <c r="S29" s="93"/>
      <c r="T29" s="93"/>
      <c r="U29" s="93"/>
      <c r="V29" s="93"/>
      <c r="W29" s="93"/>
      <c r="X29" s="93"/>
      <c r="Y29" s="93"/>
      <c r="Z29" s="93"/>
      <c r="AA29" s="93"/>
      <c r="AB29" s="93"/>
      <c r="AC29" s="93"/>
      <c r="AD29" s="93"/>
      <c r="AE29" s="93"/>
      <c r="AF29" s="93"/>
      <c r="AG29" s="93"/>
      <c r="AH29" s="93"/>
      <c r="AI29" s="93"/>
      <c r="AJ29" s="93"/>
      <c r="AK29" s="93"/>
      <c r="AL29" s="93"/>
      <c r="AM29" s="93"/>
      <c r="AN29" s="93"/>
      <c r="AO29" s="93"/>
      <c r="AP29" s="93"/>
      <c r="AQ29" s="93"/>
      <c r="AR29" s="93"/>
      <c r="AS29" s="93"/>
      <c r="AT29" s="93"/>
    </row>
    <row r="30" spans="1:46" ht="21" customHeight="1" thickBot="1">
      <c r="A30" s="348"/>
      <c r="B30" s="999" t="s">
        <v>278</v>
      </c>
      <c r="C30" s="1000"/>
      <c r="D30" s="1001"/>
      <c r="E30" s="349"/>
      <c r="F30" s="350"/>
      <c r="G30" s="350"/>
      <c r="H30" s="351"/>
      <c r="I30" s="352"/>
      <c r="J30" s="353"/>
      <c r="K30" s="354"/>
      <c r="L30" s="575">
        <f>L13</f>
        <v>363.78924959999995</v>
      </c>
      <c r="M30" s="355"/>
      <c r="N30" s="93"/>
      <c r="O30" s="93"/>
      <c r="P30" s="93"/>
      <c r="Q30" s="93"/>
      <c r="R30" s="93"/>
      <c r="S30" s="93"/>
      <c r="T30" s="93"/>
      <c r="U30" s="93"/>
      <c r="V30" s="93"/>
      <c r="W30" s="93"/>
      <c r="X30" s="93"/>
      <c r="Y30" s="93"/>
      <c r="Z30" s="93"/>
      <c r="AA30" s="93"/>
      <c r="AB30" s="93"/>
      <c r="AC30" s="93"/>
      <c r="AD30" s="93"/>
      <c r="AE30" s="93"/>
      <c r="AF30" s="93"/>
      <c r="AG30" s="93"/>
      <c r="AH30" s="93"/>
      <c r="AI30" s="93"/>
      <c r="AJ30" s="93"/>
      <c r="AK30" s="93"/>
      <c r="AL30" s="93"/>
      <c r="AM30" s="93"/>
      <c r="AN30" s="93"/>
      <c r="AO30" s="93"/>
      <c r="AP30" s="93"/>
      <c r="AQ30" s="93"/>
      <c r="AR30" s="93"/>
      <c r="AS30" s="93"/>
      <c r="AT30" s="93"/>
    </row>
    <row r="31" spans="1:46" ht="15" customHeight="1" thickBot="1">
      <c r="A31" s="356">
        <v>2</v>
      </c>
      <c r="B31" s="1002" t="s">
        <v>294</v>
      </c>
      <c r="C31" s="1003"/>
      <c r="D31" s="1004"/>
      <c r="E31" s="1005" t="s">
        <v>42</v>
      </c>
      <c r="F31" s="1006"/>
      <c r="G31" s="1006"/>
      <c r="H31" s="1007"/>
      <c r="I31" s="1008">
        <v>2.5099999999999998</v>
      </c>
      <c r="J31" s="1009"/>
      <c r="K31" s="1010"/>
      <c r="L31" s="576">
        <v>0</v>
      </c>
      <c r="M31"/>
      <c r="N31" s="93"/>
      <c r="O31" s="93"/>
      <c r="P31" s="93"/>
      <c r="Q31" s="93"/>
      <c r="R31" s="93"/>
      <c r="S31" s="93"/>
      <c r="T31" s="93"/>
      <c r="U31" s="93"/>
      <c r="V31" s="93"/>
      <c r="W31" s="93"/>
      <c r="X31" s="93"/>
      <c r="Y31" s="93"/>
      <c r="Z31" s="93"/>
      <c r="AA31" s="93"/>
      <c r="AB31" s="93"/>
      <c r="AC31" s="93"/>
      <c r="AD31" s="93"/>
      <c r="AE31" s="93"/>
      <c r="AF31" s="93"/>
      <c r="AG31" s="93"/>
      <c r="AH31" s="93"/>
      <c r="AI31" s="93"/>
      <c r="AJ31" s="93"/>
      <c r="AK31" s="93"/>
      <c r="AL31" s="93"/>
      <c r="AM31" s="93"/>
      <c r="AN31" s="93"/>
      <c r="AO31" s="93"/>
      <c r="AP31" s="93"/>
      <c r="AQ31" s="93"/>
      <c r="AR31" s="93"/>
      <c r="AS31" s="93"/>
      <c r="AT31" s="93"/>
    </row>
    <row r="32" spans="1:46" ht="15.75" customHeight="1" thickBot="1">
      <c r="A32" s="356"/>
      <c r="B32" s="993" t="s">
        <v>357</v>
      </c>
      <c r="C32" s="994"/>
      <c r="D32" s="994"/>
      <c r="E32" s="994"/>
      <c r="F32" s="994"/>
      <c r="G32" s="994"/>
      <c r="H32" s="995"/>
      <c r="I32" s="996">
        <v>6.2</v>
      </c>
      <c r="J32" s="997"/>
      <c r="K32" s="998"/>
      <c r="L32" s="577">
        <v>0</v>
      </c>
      <c r="M32"/>
      <c r="N32" s="93"/>
      <c r="O32" s="93"/>
      <c r="P32" s="93"/>
      <c r="Q32" s="93"/>
      <c r="R32" s="93"/>
      <c r="S32" s="93"/>
      <c r="T32" s="93"/>
      <c r="U32" s="93"/>
      <c r="V32" s="93"/>
      <c r="W32" s="93"/>
      <c r="X32" s="93"/>
      <c r="Y32" s="93"/>
      <c r="Z32" s="93"/>
      <c r="AA32" s="93"/>
      <c r="AB32" s="93"/>
      <c r="AC32" s="93"/>
      <c r="AD32" s="93"/>
      <c r="AE32" s="93"/>
      <c r="AF32" s="93"/>
      <c r="AG32" s="93"/>
      <c r="AH32" s="93"/>
      <c r="AI32" s="93"/>
      <c r="AJ32" s="93"/>
      <c r="AK32" s="93"/>
      <c r="AL32" s="93"/>
      <c r="AM32" s="93"/>
      <c r="AN32" s="93"/>
      <c r="AO32" s="93"/>
      <c r="AP32" s="93"/>
      <c r="AQ32" s="93"/>
      <c r="AR32" s="93"/>
      <c r="AS32" s="93"/>
      <c r="AT32" s="93"/>
    </row>
    <row r="33" spans="1:46" ht="15" customHeight="1">
      <c r="A33" s="357"/>
      <c r="B33" s="358"/>
      <c r="C33" s="358"/>
      <c r="D33" s="358"/>
      <c r="E33" s="359"/>
      <c r="F33" s="359"/>
      <c r="G33" s="359"/>
      <c r="H33" s="359"/>
      <c r="I33" s="360"/>
      <c r="J33" s="360"/>
      <c r="K33" s="360"/>
      <c r="L33" s="561"/>
      <c r="M33"/>
      <c r="N33" s="93"/>
      <c r="O33" s="93"/>
      <c r="P33" s="93"/>
      <c r="Q33" s="93"/>
      <c r="R33" s="93"/>
      <c r="S33" s="93"/>
      <c r="T33" s="93"/>
      <c r="U33" s="93"/>
      <c r="V33" s="93"/>
      <c r="W33" s="93"/>
      <c r="X33" s="93"/>
      <c r="Y33" s="93"/>
      <c r="Z33" s="93"/>
      <c r="AA33" s="93"/>
      <c r="AB33" s="93"/>
      <c r="AC33" s="93"/>
      <c r="AD33" s="93"/>
      <c r="AE33" s="93"/>
      <c r="AF33" s="93"/>
      <c r="AG33" s="93"/>
      <c r="AH33" s="93"/>
      <c r="AI33" s="93"/>
      <c r="AJ33" s="93"/>
      <c r="AK33" s="93"/>
      <c r="AL33" s="93"/>
      <c r="AM33" s="93"/>
      <c r="AN33" s="93"/>
      <c r="AO33" s="93"/>
      <c r="AP33" s="93"/>
      <c r="AQ33" s="93"/>
      <c r="AR33" s="93"/>
      <c r="AS33" s="93"/>
      <c r="AT33" s="93"/>
    </row>
    <row r="34" spans="1:46" ht="15" customHeight="1">
      <c r="A34" s="357"/>
      <c r="B34" s="358"/>
      <c r="C34" s="31" t="s">
        <v>258</v>
      </c>
      <c r="D34" s="358"/>
      <c r="E34" s="359"/>
      <c r="F34" s="359"/>
      <c r="G34" s="359"/>
      <c r="H34" s="359"/>
      <c r="I34" s="360"/>
      <c r="J34" s="360"/>
      <c r="K34" s="360"/>
      <c r="L34" s="361"/>
      <c r="M34"/>
      <c r="N34" s="93"/>
      <c r="O34" s="93"/>
      <c r="P34" s="93"/>
      <c r="Q34" s="93"/>
      <c r="R34" s="93"/>
      <c r="S34" s="93"/>
      <c r="T34" s="93"/>
      <c r="U34" s="93"/>
      <c r="V34" s="93"/>
      <c r="W34" s="93"/>
      <c r="X34" s="93"/>
      <c r="Y34" s="93"/>
      <c r="Z34" s="93"/>
      <c r="AA34" s="93"/>
      <c r="AB34" s="93"/>
      <c r="AC34" s="93"/>
      <c r="AD34" s="93"/>
      <c r="AE34" s="93"/>
      <c r="AF34" s="93"/>
      <c r="AG34" s="93"/>
      <c r="AH34" s="93"/>
      <c r="AI34" s="93"/>
      <c r="AJ34" s="93"/>
      <c r="AK34" s="93"/>
      <c r="AL34" s="93"/>
      <c r="AM34" s="93"/>
      <c r="AN34" s="93"/>
      <c r="AO34" s="93"/>
      <c r="AP34" s="93"/>
      <c r="AQ34" s="93"/>
      <c r="AR34" s="93"/>
      <c r="AS34" s="93"/>
      <c r="AT34" s="93"/>
    </row>
    <row r="35" spans="1:46" ht="15.75">
      <c r="A35" s="963"/>
      <c r="B35" s="963"/>
      <c r="C35" s="31"/>
      <c r="D35" s="31"/>
      <c r="E35" s="336"/>
      <c r="F35" s="336"/>
      <c r="G35" s="337"/>
      <c r="H35" s="337"/>
      <c r="I35" s="337"/>
      <c r="J35" s="337"/>
      <c r="K35" s="362"/>
      <c r="L35" s="362"/>
      <c r="M35"/>
      <c r="N35" s="93"/>
      <c r="O35" s="93"/>
      <c r="P35" s="93"/>
      <c r="Q35" s="93"/>
      <c r="R35" s="93"/>
      <c r="S35" s="93"/>
      <c r="T35" s="93"/>
      <c r="U35" s="93"/>
      <c r="V35" s="93"/>
      <c r="W35" s="93"/>
      <c r="X35" s="93"/>
      <c r="Y35" s="93"/>
      <c r="Z35" s="93"/>
      <c r="AA35" s="93"/>
      <c r="AB35" s="93"/>
      <c r="AC35" s="93"/>
      <c r="AD35" s="93"/>
      <c r="AE35" s="93"/>
      <c r="AF35" s="93"/>
      <c r="AG35" s="93"/>
      <c r="AH35" s="93"/>
      <c r="AI35" s="93"/>
      <c r="AJ35" s="93"/>
      <c r="AK35" s="93"/>
      <c r="AL35" s="93"/>
      <c r="AM35" s="93"/>
      <c r="AN35" s="93"/>
      <c r="AO35" s="93"/>
      <c r="AP35" s="93"/>
      <c r="AQ35" s="93"/>
      <c r="AR35" s="93"/>
      <c r="AS35" s="93"/>
      <c r="AT35" s="93"/>
    </row>
    <row r="36" spans="1:46">
      <c r="A36"/>
      <c r="B36"/>
      <c r="C36" s="31" t="s">
        <v>259</v>
      </c>
      <c r="D36" s="31"/>
      <c r="E36"/>
      <c r="F36"/>
      <c r="G36"/>
      <c r="H36"/>
      <c r="I36"/>
      <c r="J36"/>
      <c r="K36"/>
      <c r="L36"/>
      <c r="M36"/>
      <c r="N36" s="93"/>
      <c r="O36" s="93"/>
      <c r="P36" s="93"/>
      <c r="Q36" s="93"/>
      <c r="R36" s="93"/>
      <c r="S36" s="93"/>
      <c r="T36" s="93"/>
      <c r="U36" s="93"/>
      <c r="V36" s="93"/>
      <c r="W36" s="93"/>
      <c r="X36" s="93"/>
      <c r="Y36" s="93"/>
      <c r="Z36" s="93"/>
      <c r="AA36" s="93"/>
      <c r="AB36" s="93"/>
      <c r="AC36" s="93"/>
      <c r="AD36" s="93"/>
      <c r="AE36" s="93"/>
      <c r="AF36" s="93"/>
      <c r="AG36" s="93"/>
      <c r="AH36" s="93"/>
      <c r="AI36" s="93"/>
      <c r="AJ36" s="93"/>
      <c r="AK36" s="93"/>
      <c r="AL36" s="93"/>
      <c r="AM36" s="93"/>
      <c r="AN36" s="93"/>
      <c r="AO36" s="93"/>
      <c r="AP36" s="93"/>
      <c r="AQ36" s="93"/>
      <c r="AR36" s="93"/>
      <c r="AS36" s="93"/>
      <c r="AT36" s="93"/>
    </row>
    <row r="37" spans="1:46">
      <c r="A37"/>
      <c r="B37"/>
      <c r="C37"/>
      <c r="D37"/>
      <c r="E37"/>
      <c r="F37"/>
      <c r="G37"/>
      <c r="H37"/>
      <c r="I37"/>
      <c r="J37"/>
      <c r="K37"/>
      <c r="L37"/>
      <c r="M37"/>
      <c r="N37" s="93"/>
      <c r="O37" s="93"/>
      <c r="P37" s="93"/>
      <c r="Q37" s="93"/>
      <c r="R37" s="93"/>
      <c r="S37" s="93"/>
      <c r="T37" s="93"/>
      <c r="U37" s="93"/>
      <c r="V37" s="93"/>
      <c r="W37" s="93"/>
      <c r="X37" s="93"/>
      <c r="Y37" s="93"/>
      <c r="Z37" s="93"/>
      <c r="AA37" s="93"/>
      <c r="AB37" s="93"/>
      <c r="AC37" s="93"/>
      <c r="AD37" s="93"/>
      <c r="AE37" s="93"/>
      <c r="AF37" s="93"/>
      <c r="AG37" s="93"/>
      <c r="AH37" s="93"/>
      <c r="AI37" s="93"/>
      <c r="AJ37" s="93"/>
      <c r="AK37" s="93"/>
      <c r="AL37" s="93"/>
      <c r="AM37" s="93"/>
      <c r="AN37" s="93"/>
      <c r="AO37" s="93"/>
      <c r="AP37" s="93"/>
      <c r="AQ37" s="93"/>
      <c r="AR37" s="93"/>
      <c r="AS37" s="93"/>
      <c r="AT37" s="93"/>
    </row>
    <row r="38" spans="1:46">
      <c r="A38"/>
      <c r="B38"/>
      <c r="C38"/>
      <c r="D38"/>
      <c r="E38"/>
      <c r="F38"/>
      <c r="G38"/>
      <c r="H38"/>
      <c r="I38"/>
      <c r="J38"/>
      <c r="K38"/>
      <c r="L38"/>
      <c r="M38"/>
      <c r="N38" s="93"/>
      <c r="O38" s="93"/>
      <c r="P38" s="93"/>
      <c r="Q38" s="93"/>
      <c r="R38" s="93"/>
      <c r="S38" s="93"/>
      <c r="T38" s="93"/>
      <c r="U38" s="93"/>
      <c r="V38" s="93"/>
      <c r="W38" s="93"/>
      <c r="X38" s="93"/>
      <c r="Y38" s="93"/>
      <c r="Z38" s="93"/>
      <c r="AA38" s="93"/>
      <c r="AB38" s="93"/>
      <c r="AC38" s="93"/>
      <c r="AD38" s="93"/>
      <c r="AE38" s="93"/>
      <c r="AF38" s="93"/>
      <c r="AG38" s="93"/>
      <c r="AH38" s="93"/>
      <c r="AI38" s="93"/>
      <c r="AJ38" s="93"/>
      <c r="AK38" s="93"/>
      <c r="AL38" s="93"/>
      <c r="AM38" s="93"/>
      <c r="AN38" s="93"/>
      <c r="AO38" s="93"/>
      <c r="AP38" s="93"/>
      <c r="AQ38" s="93"/>
      <c r="AR38" s="93"/>
      <c r="AS38" s="93"/>
      <c r="AT38" s="93"/>
    </row>
    <row r="39" spans="1:46">
      <c r="A39"/>
      <c r="B39"/>
      <c r="C39"/>
      <c r="D39"/>
      <c r="E39"/>
      <c r="F39"/>
      <c r="G39"/>
      <c r="H39"/>
      <c r="I39"/>
      <c r="J39"/>
      <c r="K39"/>
      <c r="L39"/>
      <c r="M39"/>
      <c r="N39" s="93"/>
      <c r="O39" s="93"/>
      <c r="P39" s="93"/>
      <c r="Q39" s="93"/>
      <c r="R39" s="93"/>
      <c r="S39" s="93"/>
      <c r="T39" s="93"/>
      <c r="U39" s="93"/>
      <c r="V39" s="93"/>
      <c r="W39" s="93"/>
      <c r="X39" s="93"/>
      <c r="Y39" s="93"/>
      <c r="Z39" s="93"/>
      <c r="AA39" s="93"/>
      <c r="AB39" s="93"/>
      <c r="AC39" s="93"/>
      <c r="AD39" s="93"/>
      <c r="AE39" s="93"/>
      <c r="AF39" s="93"/>
      <c r="AG39" s="93"/>
      <c r="AH39" s="93"/>
      <c r="AI39" s="93"/>
      <c r="AJ39" s="93"/>
      <c r="AK39" s="93"/>
      <c r="AL39" s="93"/>
      <c r="AM39" s="93"/>
      <c r="AN39" s="93"/>
      <c r="AO39" s="93"/>
      <c r="AP39" s="93"/>
      <c r="AQ39" s="93"/>
      <c r="AR39" s="93"/>
      <c r="AS39" s="93"/>
      <c r="AT39" s="93"/>
    </row>
    <row r="40" spans="1:46">
      <c r="A40" s="93"/>
      <c r="B40" s="93"/>
      <c r="C40" s="93"/>
      <c r="D40" s="93"/>
      <c r="E40" s="93"/>
      <c r="F40" s="93"/>
      <c r="G40" s="93"/>
      <c r="H40" s="93"/>
      <c r="I40" s="93"/>
      <c r="J40" s="93"/>
      <c r="K40" s="93"/>
      <c r="L40" s="93"/>
      <c r="M40" s="93"/>
      <c r="N40" s="93"/>
      <c r="O40" s="93"/>
      <c r="P40" s="93"/>
      <c r="Q40" s="93"/>
      <c r="R40" s="93"/>
      <c r="S40" s="93"/>
      <c r="T40" s="93"/>
      <c r="U40" s="93"/>
      <c r="V40" s="93"/>
      <c r="W40" s="93"/>
      <c r="X40" s="93"/>
      <c r="Y40" s="93"/>
      <c r="Z40" s="93"/>
      <c r="AA40" s="93"/>
      <c r="AB40" s="93"/>
      <c r="AC40" s="93"/>
      <c r="AD40" s="93"/>
      <c r="AE40" s="93"/>
      <c r="AF40" s="93"/>
      <c r="AG40" s="93"/>
      <c r="AH40" s="93"/>
      <c r="AI40" s="93"/>
      <c r="AJ40" s="93"/>
      <c r="AK40" s="93"/>
      <c r="AL40" s="93"/>
      <c r="AM40" s="93"/>
      <c r="AN40" s="93"/>
      <c r="AO40" s="93"/>
      <c r="AP40" s="93"/>
      <c r="AQ40" s="93"/>
      <c r="AR40" s="93"/>
      <c r="AS40" s="93"/>
      <c r="AT40" s="93"/>
    </row>
    <row r="41" spans="1:46">
      <c r="A41" s="93"/>
      <c r="B41" s="93"/>
      <c r="C41" s="93"/>
      <c r="D41" s="93"/>
      <c r="E41" s="93"/>
      <c r="F41" s="93"/>
      <c r="G41" s="93"/>
      <c r="H41" s="93"/>
      <c r="I41" s="93"/>
      <c r="J41" s="93"/>
      <c r="K41" s="93"/>
      <c r="L41" s="93"/>
      <c r="M41" s="93"/>
      <c r="N41" s="93"/>
      <c r="O41" s="93"/>
      <c r="P41" s="93"/>
      <c r="Q41" s="93"/>
      <c r="R41" s="93"/>
      <c r="S41" s="93"/>
      <c r="T41" s="93"/>
      <c r="U41" s="93"/>
      <c r="V41" s="93"/>
      <c r="W41" s="93"/>
      <c r="X41" s="93"/>
      <c r="Y41" s="93"/>
      <c r="Z41" s="93"/>
      <c r="AA41" s="93"/>
      <c r="AB41" s="93"/>
      <c r="AC41" s="93"/>
      <c r="AD41" s="93"/>
      <c r="AE41" s="93"/>
      <c r="AF41" s="93"/>
      <c r="AG41" s="93"/>
      <c r="AH41" s="93"/>
      <c r="AI41" s="93"/>
      <c r="AJ41" s="93"/>
      <c r="AK41" s="93"/>
      <c r="AL41" s="93"/>
      <c r="AM41" s="93"/>
      <c r="AN41" s="93"/>
      <c r="AO41" s="93"/>
      <c r="AP41" s="93"/>
      <c r="AQ41" s="93"/>
      <c r="AR41" s="93"/>
      <c r="AS41" s="93"/>
      <c r="AT41" s="93"/>
    </row>
    <row r="42" spans="1:46">
      <c r="A42" s="93"/>
      <c r="B42" s="93"/>
      <c r="C42" s="93"/>
      <c r="D42" s="93"/>
      <c r="E42" s="93"/>
      <c r="F42" s="93"/>
      <c r="G42" s="93"/>
      <c r="H42" s="93"/>
      <c r="I42" s="93"/>
      <c r="J42" s="93"/>
      <c r="K42" s="93"/>
      <c r="L42" s="93"/>
      <c r="M42" s="93"/>
      <c r="N42" s="93"/>
      <c r="O42" s="93"/>
      <c r="P42" s="93"/>
      <c r="Q42" s="93"/>
      <c r="R42" s="93"/>
      <c r="S42" s="93"/>
      <c r="T42" s="93"/>
      <c r="U42" s="93"/>
      <c r="V42" s="93"/>
      <c r="W42" s="93"/>
      <c r="X42" s="93"/>
      <c r="Y42" s="93"/>
      <c r="Z42" s="93"/>
      <c r="AA42" s="93"/>
      <c r="AB42" s="93"/>
      <c r="AC42" s="93"/>
      <c r="AD42" s="93"/>
      <c r="AE42" s="93"/>
      <c r="AF42" s="93"/>
      <c r="AG42" s="93"/>
      <c r="AH42" s="93"/>
      <c r="AI42" s="93"/>
      <c r="AJ42" s="93"/>
      <c r="AK42" s="93"/>
      <c r="AL42" s="93"/>
      <c r="AM42" s="93"/>
      <c r="AN42" s="93"/>
      <c r="AO42" s="93"/>
      <c r="AP42" s="93"/>
      <c r="AQ42" s="93"/>
      <c r="AR42" s="93"/>
      <c r="AS42" s="93"/>
      <c r="AT42" s="93"/>
    </row>
    <row r="43" spans="1:46">
      <c r="A43" s="93"/>
      <c r="B43" s="93"/>
      <c r="C43" s="93"/>
      <c r="D43" s="93"/>
      <c r="E43" s="93"/>
      <c r="F43" s="93"/>
      <c r="G43" s="93"/>
      <c r="H43" s="93"/>
      <c r="I43" s="93"/>
      <c r="J43" s="93"/>
      <c r="K43" s="93"/>
      <c r="L43" s="93"/>
      <c r="M43" s="93"/>
      <c r="N43" s="93"/>
      <c r="O43" s="93"/>
      <c r="P43" s="93"/>
      <c r="Q43" s="93"/>
      <c r="R43" s="93"/>
      <c r="S43" s="93"/>
      <c r="T43" s="93"/>
      <c r="U43" s="93"/>
      <c r="V43" s="93"/>
      <c r="W43" s="93"/>
      <c r="X43" s="93"/>
      <c r="Y43" s="93"/>
      <c r="Z43" s="93"/>
      <c r="AA43" s="93"/>
      <c r="AB43" s="93"/>
      <c r="AC43" s="93"/>
      <c r="AD43" s="93"/>
      <c r="AE43" s="93"/>
      <c r="AF43" s="93"/>
      <c r="AG43" s="93"/>
      <c r="AH43" s="93"/>
      <c r="AI43" s="93"/>
      <c r="AJ43" s="93"/>
      <c r="AK43" s="93"/>
      <c r="AL43" s="93"/>
      <c r="AM43" s="93"/>
      <c r="AN43" s="93"/>
      <c r="AO43" s="93"/>
      <c r="AP43" s="93"/>
      <c r="AQ43" s="93"/>
      <c r="AR43" s="93"/>
      <c r="AS43" s="93"/>
      <c r="AT43" s="93"/>
    </row>
    <row r="44" spans="1:46">
      <c r="A44" s="93"/>
      <c r="B44" s="93"/>
      <c r="C44" s="93"/>
      <c r="D44" s="93"/>
      <c r="E44" s="93"/>
      <c r="F44" s="93"/>
      <c r="G44" s="93"/>
      <c r="H44" s="93"/>
      <c r="I44" s="93"/>
      <c r="J44" s="93"/>
      <c r="K44" s="93"/>
      <c r="L44" s="93"/>
      <c r="M44" s="93"/>
      <c r="N44" s="93"/>
      <c r="O44" s="93"/>
      <c r="P44" s="93"/>
      <c r="Q44" s="93"/>
      <c r="R44" s="93"/>
      <c r="S44" s="93"/>
      <c r="T44" s="93"/>
      <c r="U44" s="93"/>
      <c r="V44" s="93"/>
      <c r="W44" s="93"/>
      <c r="X44" s="93"/>
      <c r="Y44" s="93"/>
      <c r="Z44" s="93"/>
      <c r="AA44" s="93"/>
      <c r="AB44" s="93"/>
      <c r="AC44" s="93"/>
      <c r="AD44" s="93"/>
      <c r="AE44" s="93"/>
      <c r="AF44" s="93"/>
      <c r="AG44" s="93"/>
      <c r="AH44" s="93"/>
      <c r="AI44" s="93"/>
      <c r="AJ44" s="93"/>
      <c r="AK44" s="93"/>
      <c r="AL44" s="93"/>
      <c r="AM44" s="93"/>
      <c r="AN44" s="93"/>
      <c r="AO44" s="93"/>
      <c r="AP44" s="93"/>
      <c r="AQ44" s="93"/>
      <c r="AR44" s="93"/>
      <c r="AS44" s="93"/>
      <c r="AT44" s="93"/>
    </row>
    <row r="45" spans="1:46">
      <c r="A45" s="93"/>
      <c r="B45" s="93"/>
      <c r="C45" s="93"/>
      <c r="D45" s="93"/>
      <c r="E45" s="93"/>
      <c r="F45" s="93"/>
      <c r="G45" s="93"/>
      <c r="H45" s="93"/>
      <c r="I45" s="93"/>
      <c r="J45" s="93"/>
      <c r="K45" s="93"/>
      <c r="L45" s="93"/>
      <c r="M45" s="93"/>
      <c r="N45" s="93"/>
      <c r="O45" s="93"/>
      <c r="P45" s="93"/>
      <c r="Q45" s="93"/>
      <c r="R45" s="93"/>
      <c r="S45" s="93"/>
      <c r="T45" s="93"/>
      <c r="U45" s="93"/>
      <c r="V45" s="93"/>
      <c r="W45" s="93"/>
      <c r="X45" s="93"/>
      <c r="Y45" s="93"/>
      <c r="Z45" s="93"/>
      <c r="AA45" s="93"/>
      <c r="AB45" s="93"/>
      <c r="AC45" s="93"/>
      <c r="AD45" s="93"/>
      <c r="AE45" s="93"/>
      <c r="AF45" s="93"/>
      <c r="AG45" s="93"/>
      <c r="AH45" s="93"/>
      <c r="AI45" s="93"/>
      <c r="AJ45" s="93"/>
      <c r="AK45" s="93"/>
      <c r="AL45" s="93"/>
      <c r="AM45" s="93"/>
      <c r="AN45" s="93"/>
      <c r="AO45" s="93"/>
      <c r="AP45" s="93"/>
      <c r="AQ45" s="93"/>
      <c r="AR45" s="93"/>
      <c r="AS45" s="93"/>
      <c r="AT45" s="93"/>
    </row>
    <row r="46" spans="1:46">
      <c r="A46" s="93"/>
      <c r="B46" s="93"/>
      <c r="C46" s="93"/>
      <c r="D46" s="93"/>
      <c r="E46" s="93"/>
      <c r="F46" s="93"/>
      <c r="G46" s="93"/>
      <c r="H46" s="93"/>
      <c r="I46" s="93"/>
      <c r="J46" s="93"/>
      <c r="K46" s="93"/>
      <c r="L46" s="93"/>
      <c r="M46" s="93"/>
      <c r="N46" s="93"/>
      <c r="O46" s="93"/>
      <c r="P46" s="93"/>
      <c r="Q46" s="93"/>
      <c r="R46" s="93"/>
      <c r="S46" s="93"/>
      <c r="T46" s="93"/>
      <c r="U46" s="93"/>
      <c r="V46" s="93"/>
      <c r="W46" s="93"/>
      <c r="X46" s="93"/>
      <c r="Y46" s="93"/>
      <c r="Z46" s="93"/>
      <c r="AA46" s="93"/>
      <c r="AB46" s="93"/>
      <c r="AC46" s="93"/>
      <c r="AD46" s="93"/>
      <c r="AE46" s="93"/>
      <c r="AF46" s="93"/>
      <c r="AG46" s="93"/>
      <c r="AH46" s="93"/>
      <c r="AI46" s="93"/>
      <c r="AJ46" s="93"/>
      <c r="AK46" s="93"/>
      <c r="AL46" s="93"/>
      <c r="AM46" s="93"/>
      <c r="AN46" s="93"/>
      <c r="AO46" s="93"/>
      <c r="AP46" s="93"/>
      <c r="AQ46" s="93"/>
      <c r="AR46" s="93"/>
      <c r="AS46" s="93"/>
      <c r="AT46" s="93"/>
    </row>
    <row r="47" spans="1:46">
      <c r="A47" s="93"/>
      <c r="B47" s="93"/>
      <c r="C47" s="93"/>
      <c r="D47" s="93"/>
      <c r="E47" s="93"/>
      <c r="F47" s="93"/>
      <c r="G47" s="93"/>
      <c r="H47" s="93"/>
      <c r="I47" s="93"/>
      <c r="J47" s="93"/>
      <c r="K47" s="93"/>
      <c r="L47" s="93"/>
      <c r="M47" s="93"/>
      <c r="N47" s="93"/>
      <c r="O47" s="93"/>
      <c r="P47" s="93"/>
      <c r="Q47" s="93"/>
      <c r="R47" s="93"/>
      <c r="S47" s="93"/>
      <c r="T47" s="93"/>
      <c r="U47" s="93"/>
      <c r="V47" s="93"/>
      <c r="W47" s="93"/>
      <c r="X47" s="93"/>
      <c r="Y47" s="93"/>
      <c r="Z47" s="93"/>
      <c r="AA47" s="93"/>
      <c r="AB47" s="93"/>
      <c r="AC47" s="93"/>
      <c r="AD47" s="93"/>
      <c r="AE47" s="93"/>
      <c r="AF47" s="93"/>
      <c r="AG47" s="93"/>
      <c r="AH47" s="93"/>
      <c r="AI47" s="93"/>
      <c r="AJ47" s="93"/>
      <c r="AK47" s="93"/>
      <c r="AL47" s="93"/>
      <c r="AM47" s="93"/>
      <c r="AN47" s="93"/>
      <c r="AO47" s="93"/>
      <c r="AP47" s="93"/>
      <c r="AQ47" s="93"/>
      <c r="AR47" s="93"/>
      <c r="AS47" s="93"/>
      <c r="AT47" s="93"/>
    </row>
    <row r="48" spans="1:46">
      <c r="A48" s="93"/>
      <c r="B48" s="93"/>
      <c r="C48" s="93"/>
      <c r="D48" s="93"/>
      <c r="E48" s="93"/>
      <c r="F48" s="93"/>
      <c r="G48" s="93"/>
      <c r="H48" s="93"/>
      <c r="I48" s="93"/>
      <c r="J48" s="93"/>
      <c r="K48" s="93"/>
      <c r="L48" s="93"/>
      <c r="M48" s="93"/>
      <c r="N48" s="93"/>
      <c r="O48" s="93"/>
      <c r="P48" s="93"/>
      <c r="Q48" s="93"/>
      <c r="R48" s="93"/>
      <c r="S48" s="93"/>
      <c r="T48" s="93"/>
      <c r="U48" s="93"/>
      <c r="V48" s="93"/>
      <c r="W48" s="93"/>
      <c r="X48" s="93"/>
      <c r="Y48" s="93"/>
      <c r="Z48" s="93"/>
      <c r="AA48" s="93"/>
      <c r="AB48" s="93"/>
      <c r="AC48" s="93"/>
      <c r="AD48" s="93"/>
      <c r="AE48" s="93"/>
      <c r="AF48" s="93"/>
      <c r="AG48" s="93"/>
      <c r="AH48" s="93"/>
      <c r="AI48" s="93"/>
      <c r="AJ48" s="93"/>
      <c r="AK48" s="93"/>
      <c r="AL48" s="93"/>
      <c r="AM48" s="93"/>
      <c r="AN48" s="93"/>
      <c r="AO48" s="93"/>
      <c r="AP48" s="93"/>
      <c r="AQ48" s="93"/>
      <c r="AR48" s="93"/>
      <c r="AS48" s="93"/>
      <c r="AT48" s="93"/>
    </row>
    <row r="49" spans="1:46">
      <c r="A49" s="93"/>
      <c r="B49" s="93"/>
      <c r="C49" s="93"/>
      <c r="D49" s="93"/>
      <c r="E49" s="93"/>
      <c r="F49" s="93"/>
      <c r="G49" s="93"/>
      <c r="H49" s="93"/>
      <c r="I49" s="93"/>
      <c r="J49" s="93"/>
      <c r="K49" s="93"/>
      <c r="L49" s="93"/>
      <c r="M49" s="93"/>
      <c r="N49" s="93"/>
      <c r="O49" s="93"/>
      <c r="P49" s="93"/>
      <c r="Q49" s="93"/>
      <c r="R49" s="93"/>
      <c r="S49" s="93"/>
      <c r="T49" s="93"/>
      <c r="U49" s="93"/>
      <c r="V49" s="93"/>
      <c r="W49" s="93"/>
      <c r="X49" s="93"/>
      <c r="Y49" s="93"/>
      <c r="Z49" s="93"/>
      <c r="AA49" s="93"/>
      <c r="AB49" s="93"/>
      <c r="AC49" s="93"/>
      <c r="AD49" s="93"/>
      <c r="AE49" s="93"/>
      <c r="AF49" s="93"/>
      <c r="AG49" s="93"/>
      <c r="AH49" s="93"/>
      <c r="AI49" s="93"/>
      <c r="AJ49" s="93"/>
      <c r="AK49" s="93"/>
      <c r="AL49" s="93"/>
      <c r="AM49" s="93"/>
      <c r="AN49" s="93"/>
      <c r="AO49" s="93"/>
      <c r="AP49" s="93"/>
      <c r="AQ49" s="93"/>
      <c r="AR49" s="93"/>
      <c r="AS49" s="93"/>
      <c r="AT49" s="93"/>
    </row>
    <row r="50" spans="1:46">
      <c r="A50" s="93"/>
      <c r="B50" s="93"/>
      <c r="C50" s="93"/>
      <c r="D50" s="93"/>
      <c r="E50" s="93"/>
      <c r="F50" s="93"/>
      <c r="G50" s="93"/>
      <c r="H50" s="93"/>
      <c r="I50" s="93"/>
      <c r="J50" s="93"/>
      <c r="K50" s="93"/>
      <c r="L50" s="93"/>
      <c r="M50" s="93"/>
      <c r="N50" s="93"/>
      <c r="O50" s="93"/>
      <c r="P50" s="93"/>
      <c r="Q50" s="93"/>
      <c r="R50" s="93"/>
      <c r="S50" s="93"/>
      <c r="T50" s="93"/>
      <c r="U50" s="93"/>
      <c r="V50" s="93"/>
      <c r="W50" s="93"/>
      <c r="X50" s="93"/>
      <c r="Y50" s="93"/>
      <c r="Z50" s="93"/>
      <c r="AA50" s="93"/>
      <c r="AB50" s="93"/>
      <c r="AC50" s="93"/>
      <c r="AD50" s="93"/>
      <c r="AE50" s="93"/>
      <c r="AF50" s="93"/>
      <c r="AG50" s="93"/>
      <c r="AH50" s="93"/>
      <c r="AI50" s="93"/>
      <c r="AJ50" s="93"/>
      <c r="AK50" s="93"/>
      <c r="AL50" s="93"/>
      <c r="AM50" s="93"/>
      <c r="AN50" s="93"/>
      <c r="AO50" s="93"/>
      <c r="AP50" s="93"/>
      <c r="AQ50" s="93"/>
      <c r="AR50" s="93"/>
      <c r="AS50" s="93"/>
      <c r="AT50" s="93"/>
    </row>
    <row r="51" spans="1:46">
      <c r="A51" s="93"/>
      <c r="B51" s="93"/>
      <c r="C51" s="93"/>
      <c r="D51" s="93"/>
      <c r="E51" s="93"/>
      <c r="F51" s="93"/>
      <c r="G51" s="93"/>
      <c r="H51" s="93"/>
      <c r="I51" s="93"/>
      <c r="J51" s="93"/>
      <c r="K51" s="93"/>
      <c r="L51" s="93"/>
      <c r="M51" s="93"/>
      <c r="N51" s="93"/>
      <c r="O51" s="93"/>
      <c r="P51" s="93"/>
      <c r="Q51" s="93"/>
      <c r="R51" s="93"/>
      <c r="S51" s="93"/>
      <c r="T51" s="93"/>
      <c r="U51" s="93"/>
      <c r="V51" s="93"/>
      <c r="W51" s="93"/>
      <c r="X51" s="93"/>
      <c r="Y51" s="93"/>
      <c r="Z51" s="93"/>
      <c r="AA51" s="93"/>
      <c r="AB51" s="93"/>
      <c r="AC51" s="93"/>
      <c r="AD51" s="93"/>
      <c r="AE51" s="93"/>
      <c r="AF51" s="93"/>
      <c r="AG51" s="93"/>
      <c r="AH51" s="93"/>
      <c r="AI51" s="93"/>
      <c r="AJ51" s="93"/>
      <c r="AK51" s="93"/>
      <c r="AL51" s="93"/>
      <c r="AM51" s="93"/>
      <c r="AN51" s="93"/>
      <c r="AO51" s="93"/>
      <c r="AP51" s="93"/>
      <c r="AQ51" s="93"/>
      <c r="AR51" s="93"/>
      <c r="AS51" s="93"/>
      <c r="AT51" s="93"/>
    </row>
    <row r="52" spans="1:46">
      <c r="A52" s="93"/>
      <c r="B52" s="93"/>
      <c r="C52" s="93"/>
      <c r="D52" s="93"/>
      <c r="E52" s="93"/>
      <c r="F52" s="93"/>
      <c r="G52" s="93"/>
      <c r="H52" s="93"/>
      <c r="I52" s="93"/>
      <c r="J52" s="93"/>
      <c r="K52" s="93"/>
      <c r="L52" s="93"/>
      <c r="M52" s="93"/>
      <c r="N52" s="93"/>
      <c r="O52" s="93"/>
      <c r="P52" s="93"/>
      <c r="Q52" s="93"/>
      <c r="R52" s="93"/>
      <c r="S52" s="93"/>
      <c r="T52" s="93"/>
      <c r="U52" s="93"/>
      <c r="V52" s="93"/>
      <c r="W52" s="93"/>
      <c r="X52" s="93"/>
      <c r="Y52" s="93"/>
      <c r="Z52" s="93"/>
      <c r="AA52" s="93"/>
      <c r="AB52" s="93"/>
      <c r="AC52" s="93"/>
      <c r="AD52" s="93"/>
      <c r="AE52" s="93"/>
      <c r="AF52" s="93"/>
      <c r="AG52" s="93"/>
      <c r="AH52" s="93"/>
      <c r="AI52" s="93"/>
      <c r="AJ52" s="93"/>
      <c r="AK52" s="93"/>
      <c r="AL52" s="93"/>
      <c r="AM52" s="93"/>
      <c r="AN52" s="93"/>
      <c r="AO52" s="93"/>
      <c r="AP52" s="93"/>
      <c r="AQ52" s="93"/>
      <c r="AR52" s="93"/>
      <c r="AS52" s="93"/>
      <c r="AT52" s="93"/>
    </row>
    <row r="53" spans="1:46">
      <c r="A53" s="93"/>
      <c r="B53" s="93"/>
      <c r="C53" s="93"/>
      <c r="D53" s="93"/>
      <c r="E53" s="93"/>
      <c r="F53" s="93"/>
      <c r="G53" s="93"/>
      <c r="H53" s="93"/>
      <c r="I53" s="93"/>
      <c r="J53" s="93"/>
      <c r="K53" s="93"/>
      <c r="L53" s="93"/>
      <c r="M53" s="93"/>
      <c r="N53" s="93"/>
      <c r="O53" s="93"/>
      <c r="P53" s="93"/>
      <c r="Q53" s="93"/>
      <c r="R53" s="93"/>
      <c r="S53" s="93"/>
      <c r="T53" s="93"/>
      <c r="U53" s="93"/>
      <c r="V53" s="93"/>
      <c r="W53" s="93"/>
      <c r="X53" s="93"/>
      <c r="Y53" s="93"/>
      <c r="Z53" s="93"/>
      <c r="AA53" s="93"/>
      <c r="AB53" s="93"/>
      <c r="AC53" s="93"/>
      <c r="AD53" s="93"/>
      <c r="AE53" s="93"/>
      <c r="AF53" s="93"/>
      <c r="AG53" s="93"/>
      <c r="AH53" s="93"/>
      <c r="AI53" s="93"/>
      <c r="AJ53" s="93"/>
      <c r="AK53" s="93"/>
      <c r="AL53" s="93"/>
      <c r="AM53" s="93"/>
      <c r="AN53" s="93"/>
      <c r="AO53" s="93"/>
      <c r="AP53" s="93"/>
      <c r="AQ53" s="93"/>
      <c r="AR53" s="93"/>
      <c r="AS53" s="93"/>
      <c r="AT53" s="93"/>
    </row>
    <row r="54" spans="1:46">
      <c r="A54" s="93"/>
      <c r="B54" s="93"/>
      <c r="C54" s="93"/>
      <c r="D54" s="93"/>
      <c r="E54" s="93"/>
      <c r="F54" s="93"/>
      <c r="G54" s="93"/>
      <c r="H54" s="93"/>
      <c r="I54" s="93"/>
      <c r="J54" s="93"/>
      <c r="K54" s="93"/>
      <c r="L54" s="93"/>
      <c r="M54" s="93"/>
      <c r="N54" s="93"/>
      <c r="O54" s="93"/>
      <c r="P54" s="93"/>
      <c r="Q54" s="93"/>
      <c r="R54" s="93"/>
      <c r="S54" s="93"/>
      <c r="T54" s="93"/>
      <c r="U54" s="93"/>
      <c r="V54" s="93"/>
      <c r="W54" s="93"/>
      <c r="X54" s="93"/>
      <c r="Y54" s="93"/>
      <c r="Z54" s="93"/>
      <c r="AA54" s="93"/>
      <c r="AB54" s="93"/>
      <c r="AC54" s="93"/>
      <c r="AD54" s="93"/>
      <c r="AE54" s="93"/>
      <c r="AF54" s="93"/>
      <c r="AG54" s="93"/>
      <c r="AH54" s="93"/>
      <c r="AI54" s="93"/>
      <c r="AJ54" s="93"/>
      <c r="AK54" s="93"/>
      <c r="AL54" s="93"/>
      <c r="AM54" s="93"/>
      <c r="AN54" s="93"/>
      <c r="AO54" s="93"/>
      <c r="AP54" s="93"/>
      <c r="AQ54" s="93"/>
      <c r="AR54" s="93"/>
      <c r="AS54" s="93"/>
      <c r="AT54" s="93"/>
    </row>
    <row r="55" spans="1:46">
      <c r="A55" s="93"/>
      <c r="B55" s="93"/>
      <c r="C55" s="93"/>
      <c r="D55" s="93"/>
      <c r="E55" s="93"/>
      <c r="F55" s="93"/>
      <c r="G55" s="93"/>
      <c r="H55" s="93"/>
      <c r="I55" s="93"/>
      <c r="J55" s="93"/>
      <c r="K55" s="93"/>
      <c r="L55" s="93"/>
      <c r="M55" s="93"/>
      <c r="N55" s="93"/>
      <c r="O55" s="93"/>
      <c r="P55" s="93"/>
      <c r="Q55" s="93"/>
      <c r="R55" s="93"/>
      <c r="S55" s="93"/>
      <c r="T55" s="93"/>
      <c r="U55" s="93"/>
      <c r="V55" s="93"/>
      <c r="W55" s="93"/>
      <c r="X55" s="93"/>
      <c r="Y55" s="93"/>
      <c r="Z55" s="93"/>
      <c r="AA55" s="93"/>
      <c r="AB55" s="93"/>
      <c r="AC55" s="93"/>
      <c r="AD55" s="93"/>
      <c r="AE55" s="93"/>
      <c r="AF55" s="93"/>
      <c r="AG55" s="93"/>
      <c r="AH55" s="93"/>
      <c r="AI55" s="93"/>
      <c r="AJ55" s="93"/>
      <c r="AK55" s="93"/>
      <c r="AL55" s="93"/>
      <c r="AM55" s="93"/>
      <c r="AN55" s="93"/>
      <c r="AO55" s="93"/>
      <c r="AP55" s="93"/>
      <c r="AQ55" s="93"/>
      <c r="AR55" s="93"/>
      <c r="AS55" s="93"/>
      <c r="AT55" s="93"/>
    </row>
    <row r="56" spans="1:46">
      <c r="A56" s="93"/>
      <c r="B56" s="93"/>
      <c r="C56" s="93"/>
      <c r="D56" s="93"/>
      <c r="E56" s="93"/>
      <c r="F56" s="93"/>
      <c r="G56" s="93"/>
      <c r="H56" s="93"/>
      <c r="I56" s="93"/>
      <c r="J56" s="93"/>
      <c r="K56" s="93"/>
      <c r="L56" s="93"/>
      <c r="M56" s="93"/>
      <c r="N56" s="93"/>
      <c r="O56" s="93"/>
      <c r="P56" s="93"/>
      <c r="Q56" s="93"/>
      <c r="R56" s="93"/>
      <c r="S56" s="93"/>
      <c r="T56" s="93"/>
      <c r="U56" s="93"/>
      <c r="V56" s="93"/>
      <c r="W56" s="93"/>
      <c r="X56" s="93"/>
      <c r="Y56" s="93"/>
      <c r="Z56" s="93"/>
      <c r="AA56" s="93"/>
      <c r="AB56" s="93"/>
      <c r="AC56" s="93"/>
      <c r="AD56" s="93"/>
      <c r="AE56" s="93"/>
      <c r="AF56" s="93"/>
      <c r="AG56" s="93"/>
      <c r="AH56" s="93"/>
      <c r="AI56" s="93"/>
      <c r="AJ56" s="93"/>
      <c r="AK56" s="93"/>
      <c r="AL56" s="93"/>
      <c r="AM56" s="93"/>
      <c r="AN56" s="93"/>
      <c r="AO56" s="93"/>
      <c r="AP56" s="93"/>
      <c r="AQ56" s="93"/>
      <c r="AR56" s="93"/>
      <c r="AS56" s="93"/>
      <c r="AT56" s="93"/>
    </row>
    <row r="57" spans="1:46">
      <c r="A57" s="93"/>
      <c r="B57" s="93"/>
      <c r="C57" s="93"/>
      <c r="D57" s="93"/>
      <c r="E57" s="93"/>
      <c r="F57" s="93"/>
      <c r="G57" s="93"/>
      <c r="H57" s="93"/>
      <c r="I57" s="93"/>
      <c r="J57" s="93"/>
      <c r="K57" s="93"/>
      <c r="L57" s="93"/>
      <c r="M57" s="93"/>
      <c r="N57" s="93"/>
      <c r="O57" s="93"/>
      <c r="P57" s="93"/>
      <c r="Q57" s="93"/>
      <c r="R57" s="93"/>
      <c r="S57" s="93"/>
      <c r="T57" s="93"/>
      <c r="U57" s="93"/>
      <c r="V57" s="93"/>
      <c r="W57" s="93"/>
      <c r="X57" s="93"/>
      <c r="Y57" s="93"/>
      <c r="Z57" s="93"/>
      <c r="AA57" s="93"/>
      <c r="AB57" s="93"/>
      <c r="AC57" s="93"/>
      <c r="AD57" s="93"/>
      <c r="AE57" s="93"/>
      <c r="AF57" s="93"/>
      <c r="AG57" s="93"/>
      <c r="AH57" s="93"/>
      <c r="AI57" s="93"/>
      <c r="AJ57" s="93"/>
      <c r="AK57" s="93"/>
      <c r="AL57" s="93"/>
      <c r="AM57" s="93"/>
      <c r="AN57" s="93"/>
      <c r="AO57" s="93"/>
      <c r="AP57" s="93"/>
      <c r="AQ57" s="93"/>
      <c r="AR57" s="93"/>
      <c r="AS57" s="93"/>
      <c r="AT57" s="93"/>
    </row>
    <row r="58" spans="1:46">
      <c r="A58" s="93"/>
      <c r="B58" s="93"/>
      <c r="C58" s="93"/>
      <c r="D58" s="93"/>
      <c r="E58" s="93"/>
      <c r="F58" s="93"/>
      <c r="G58" s="93"/>
      <c r="H58" s="93"/>
      <c r="I58" s="93"/>
      <c r="J58" s="93"/>
      <c r="K58" s="93"/>
      <c r="L58" s="93"/>
      <c r="M58" s="93"/>
      <c r="N58" s="93"/>
      <c r="O58" s="93"/>
      <c r="P58" s="93"/>
      <c r="Q58" s="93"/>
      <c r="R58" s="93"/>
      <c r="S58" s="93"/>
      <c r="T58" s="93"/>
      <c r="U58" s="93"/>
      <c r="V58" s="93"/>
      <c r="W58" s="93"/>
      <c r="X58" s="93"/>
      <c r="Y58" s="93"/>
      <c r="Z58" s="93"/>
      <c r="AA58" s="93"/>
      <c r="AB58" s="93"/>
      <c r="AC58" s="93"/>
      <c r="AD58" s="93"/>
      <c r="AE58" s="93"/>
      <c r="AF58" s="93"/>
      <c r="AG58" s="93"/>
      <c r="AH58" s="93"/>
      <c r="AI58" s="93"/>
      <c r="AJ58" s="93"/>
      <c r="AK58" s="93"/>
      <c r="AL58" s="93"/>
      <c r="AM58" s="93"/>
      <c r="AN58" s="93"/>
      <c r="AO58" s="93"/>
      <c r="AP58" s="93"/>
      <c r="AQ58" s="93"/>
      <c r="AR58" s="93"/>
      <c r="AS58" s="93"/>
      <c r="AT58" s="93"/>
    </row>
    <row r="59" spans="1:46">
      <c r="A59" s="93"/>
      <c r="B59" s="93"/>
      <c r="C59" s="93"/>
      <c r="D59" s="93"/>
      <c r="E59" s="93"/>
      <c r="F59" s="93"/>
      <c r="G59" s="93"/>
      <c r="H59" s="93"/>
      <c r="I59" s="93"/>
      <c r="J59" s="93"/>
      <c r="K59" s="93"/>
      <c r="L59" s="93"/>
      <c r="M59" s="93"/>
      <c r="N59" s="93"/>
      <c r="O59" s="93"/>
      <c r="P59" s="93"/>
      <c r="Q59" s="93"/>
      <c r="R59" s="93"/>
      <c r="S59" s="93"/>
      <c r="T59" s="93"/>
      <c r="U59" s="93"/>
      <c r="V59" s="93"/>
      <c r="W59" s="93"/>
      <c r="X59" s="93"/>
      <c r="Y59" s="93"/>
      <c r="Z59" s="93"/>
      <c r="AA59" s="93"/>
      <c r="AB59" s="93"/>
      <c r="AC59" s="93"/>
      <c r="AD59" s="93"/>
      <c r="AE59" s="93"/>
      <c r="AF59" s="93"/>
      <c r="AG59" s="93"/>
      <c r="AH59" s="93"/>
      <c r="AI59" s="93"/>
      <c r="AJ59" s="93"/>
      <c r="AK59" s="93"/>
      <c r="AL59" s="93"/>
      <c r="AM59" s="93"/>
      <c r="AN59" s="93"/>
      <c r="AO59" s="93"/>
      <c r="AP59" s="93"/>
      <c r="AQ59" s="93"/>
      <c r="AR59" s="93"/>
      <c r="AS59" s="93"/>
      <c r="AT59" s="93"/>
    </row>
    <row r="60" spans="1:46">
      <c r="A60" s="93"/>
      <c r="B60" s="93"/>
      <c r="C60" s="93"/>
      <c r="D60" s="93"/>
      <c r="E60" s="93"/>
      <c r="F60" s="93"/>
      <c r="G60" s="93"/>
      <c r="H60" s="93"/>
      <c r="I60" s="93"/>
      <c r="J60" s="93"/>
      <c r="K60" s="93"/>
      <c r="L60" s="93"/>
      <c r="M60" s="93"/>
      <c r="N60" s="93"/>
      <c r="O60" s="93"/>
      <c r="P60" s="93"/>
      <c r="Q60" s="93"/>
      <c r="R60" s="93"/>
      <c r="S60" s="93"/>
      <c r="T60" s="93"/>
      <c r="U60" s="93"/>
      <c r="V60" s="93"/>
      <c r="W60" s="93"/>
      <c r="X60" s="93"/>
      <c r="Y60" s="93"/>
      <c r="Z60" s="93"/>
      <c r="AA60" s="93"/>
      <c r="AB60" s="93"/>
      <c r="AC60" s="93"/>
      <c r="AD60" s="93"/>
      <c r="AE60" s="93"/>
      <c r="AF60" s="93"/>
      <c r="AG60" s="93"/>
      <c r="AH60" s="93"/>
      <c r="AI60" s="93"/>
      <c r="AJ60" s="93"/>
      <c r="AK60" s="93"/>
      <c r="AL60" s="93"/>
      <c r="AM60" s="93"/>
      <c r="AN60" s="93"/>
      <c r="AO60" s="93"/>
      <c r="AP60" s="93"/>
      <c r="AQ60" s="93"/>
      <c r="AR60" s="93"/>
      <c r="AS60" s="93"/>
      <c r="AT60" s="93"/>
    </row>
    <row r="61" spans="1:46">
      <c r="A61" s="93"/>
      <c r="B61" s="93"/>
      <c r="C61" s="93"/>
      <c r="D61" s="93"/>
      <c r="E61" s="93"/>
      <c r="F61" s="93"/>
      <c r="G61" s="93"/>
      <c r="H61" s="93"/>
      <c r="I61" s="93"/>
      <c r="J61" s="93"/>
      <c r="K61" s="93"/>
      <c r="L61" s="93"/>
      <c r="M61" s="93"/>
      <c r="N61" s="93"/>
      <c r="O61" s="93"/>
      <c r="P61" s="93"/>
      <c r="Q61" s="93"/>
      <c r="R61" s="93"/>
      <c r="S61" s="93"/>
      <c r="T61" s="93"/>
      <c r="U61" s="93"/>
      <c r="V61" s="93"/>
      <c r="W61" s="93"/>
      <c r="X61" s="93"/>
      <c r="Y61" s="93"/>
      <c r="Z61" s="93"/>
      <c r="AA61" s="93"/>
      <c r="AB61" s="93"/>
      <c r="AC61" s="93"/>
      <c r="AD61" s="93"/>
      <c r="AE61" s="93"/>
      <c r="AF61" s="93"/>
      <c r="AG61" s="93"/>
      <c r="AH61" s="93"/>
      <c r="AI61" s="93"/>
      <c r="AJ61" s="93"/>
      <c r="AK61" s="93"/>
      <c r="AL61" s="93"/>
      <c r="AM61" s="93"/>
      <c r="AN61" s="93"/>
      <c r="AO61" s="93"/>
      <c r="AP61" s="93"/>
      <c r="AQ61" s="93"/>
      <c r="AR61" s="93"/>
      <c r="AS61" s="93"/>
      <c r="AT61" s="93"/>
    </row>
    <row r="62" spans="1:46">
      <c r="A62" s="93"/>
      <c r="B62" s="93"/>
      <c r="C62" s="93"/>
      <c r="D62" s="93"/>
      <c r="E62" s="93"/>
      <c r="F62" s="93"/>
      <c r="G62" s="93"/>
      <c r="H62" s="93"/>
      <c r="I62" s="93"/>
      <c r="J62" s="93"/>
      <c r="K62" s="93"/>
      <c r="L62" s="93"/>
      <c r="M62" s="93"/>
      <c r="N62" s="93"/>
      <c r="O62" s="93"/>
      <c r="P62" s="93"/>
      <c r="Q62" s="93"/>
      <c r="R62" s="93"/>
      <c r="S62" s="93"/>
      <c r="T62" s="93"/>
      <c r="U62" s="93"/>
      <c r="V62" s="93"/>
      <c r="W62" s="93"/>
      <c r="X62" s="93"/>
      <c r="Y62" s="93"/>
      <c r="Z62" s="93"/>
      <c r="AA62" s="93"/>
      <c r="AB62" s="93"/>
      <c r="AC62" s="93"/>
      <c r="AD62" s="93"/>
      <c r="AE62" s="93"/>
      <c r="AF62" s="93"/>
      <c r="AG62" s="93"/>
      <c r="AH62" s="93"/>
      <c r="AI62" s="93"/>
      <c r="AJ62" s="93"/>
      <c r="AK62" s="93"/>
      <c r="AL62" s="93"/>
      <c r="AM62" s="93"/>
      <c r="AN62" s="93"/>
      <c r="AO62" s="93"/>
      <c r="AP62" s="93"/>
      <c r="AQ62" s="93"/>
      <c r="AR62" s="93"/>
      <c r="AS62" s="93"/>
      <c r="AT62" s="93"/>
    </row>
  </sheetData>
  <mergeCells count="33">
    <mergeCell ref="A35:B35"/>
    <mergeCell ref="B6:L6"/>
    <mergeCell ref="A13:A29"/>
    <mergeCell ref="B13:D14"/>
    <mergeCell ref="E13:G15"/>
    <mergeCell ref="I13:K29"/>
    <mergeCell ref="L13:L29"/>
    <mergeCell ref="B15:D17"/>
    <mergeCell ref="E16:G16"/>
    <mergeCell ref="E20:G21"/>
    <mergeCell ref="B21:D29"/>
    <mergeCell ref="B12:D12"/>
    <mergeCell ref="E12:H12"/>
    <mergeCell ref="I12:K12"/>
    <mergeCell ref="A10:A11"/>
    <mergeCell ref="B10:D11"/>
    <mergeCell ref="B32:H32"/>
    <mergeCell ref="I32:K32"/>
    <mergeCell ref="B30:D30"/>
    <mergeCell ref="B31:D31"/>
    <mergeCell ref="E31:H31"/>
    <mergeCell ref="I31:K31"/>
    <mergeCell ref="B4:D4"/>
    <mergeCell ref="A7:L7"/>
    <mergeCell ref="E17:G17"/>
    <mergeCell ref="B18:D20"/>
    <mergeCell ref="E18:G18"/>
    <mergeCell ref="A5:L5"/>
    <mergeCell ref="A8:L8"/>
    <mergeCell ref="A9:L9"/>
    <mergeCell ref="E10:H11"/>
    <mergeCell ref="I10:K11"/>
    <mergeCell ref="L10:L11"/>
  </mergeCells>
  <pageMargins left="0.70866141732283472" right="0.39370078740157483" top="0.74803149606299213" bottom="0.74803149606299213" header="0.31496062992125984" footer="0.31496062992125984"/>
  <pageSetup paperSize="9" scale="58" orientation="landscape" r:id="rId1"/>
  <rowBreaks count="1" manualBreakCount="1">
    <brk id="12" max="12" man="1"/>
  </rowBreaks>
  <colBreaks count="1" manualBreakCount="1">
    <brk id="4" max="36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F01902-D1A6-4366-8F39-5DC8F1487E2A}">
  <sheetPr>
    <tabColor theme="5" tint="0.59999389629810485"/>
  </sheetPr>
  <dimension ref="A1:N65"/>
  <sheetViews>
    <sheetView topLeftCell="A34" workbookViewId="0">
      <selection activeCell="A19" sqref="A19:N19"/>
    </sheetView>
  </sheetViews>
  <sheetFormatPr defaultRowHeight="12.75"/>
  <sheetData>
    <row r="1" spans="1:14">
      <c r="B1" s="702"/>
      <c r="C1" s="702"/>
      <c r="D1" s="702"/>
      <c r="E1" s="702"/>
      <c r="F1" s="702"/>
      <c r="G1" s="702"/>
      <c r="H1" s="702"/>
      <c r="I1" s="702"/>
      <c r="J1" s="702"/>
      <c r="K1" s="702"/>
      <c r="L1" s="702"/>
      <c r="M1" s="702"/>
      <c r="N1" s="703" t="s">
        <v>473</v>
      </c>
    </row>
    <row r="2" spans="1:14">
      <c r="B2" s="702"/>
      <c r="C2" s="702"/>
      <c r="D2" s="702"/>
      <c r="E2" s="702"/>
      <c r="F2" s="702"/>
      <c r="G2" s="702"/>
      <c r="H2" s="702"/>
      <c r="I2" s="702"/>
      <c r="J2" s="702"/>
      <c r="K2" s="702"/>
      <c r="L2" s="702"/>
      <c r="M2" s="702"/>
      <c r="N2" s="703" t="s">
        <v>474</v>
      </c>
    </row>
    <row r="3" spans="1:14">
      <c r="A3" s="704"/>
      <c r="B3" s="704"/>
      <c r="C3" s="704"/>
      <c r="D3" s="704"/>
      <c r="E3" s="704"/>
      <c r="F3" s="704"/>
      <c r="G3" s="704"/>
      <c r="H3" s="704"/>
      <c r="I3" s="704"/>
      <c r="J3" s="704"/>
      <c r="K3" s="704"/>
      <c r="L3" s="704"/>
      <c r="M3" s="704"/>
      <c r="N3" s="703"/>
    </row>
    <row r="4" spans="1:14">
      <c r="A4" s="704"/>
      <c r="B4" s="704"/>
      <c r="C4" s="704"/>
      <c r="D4" s="704"/>
      <c r="E4" s="704"/>
      <c r="F4" s="704"/>
      <c r="G4" s="704"/>
      <c r="H4" s="704"/>
      <c r="I4" s="704"/>
      <c r="J4" s="704"/>
      <c r="K4" s="705"/>
      <c r="L4" s="1049" t="s">
        <v>158</v>
      </c>
      <c r="M4" s="1049"/>
      <c r="N4" s="1049"/>
    </row>
    <row r="5" spans="1:14">
      <c r="A5" s="704"/>
      <c r="B5" s="704"/>
      <c r="C5" s="704"/>
      <c r="D5" s="704"/>
      <c r="E5" s="704"/>
      <c r="F5" s="704"/>
      <c r="G5" s="704"/>
      <c r="H5" s="704"/>
      <c r="I5" s="704"/>
      <c r="J5" s="704"/>
      <c r="K5" s="1049" t="s">
        <v>428</v>
      </c>
      <c r="L5" s="1049"/>
      <c r="M5" s="1049"/>
      <c r="N5" s="1049"/>
    </row>
    <row r="6" spans="1:14">
      <c r="A6" s="704"/>
      <c r="B6" s="704"/>
      <c r="C6" s="704"/>
      <c r="D6" s="704"/>
      <c r="E6" s="704"/>
      <c r="F6" s="704"/>
      <c r="G6" s="704"/>
      <c r="H6" s="704"/>
      <c r="I6" s="704"/>
      <c r="J6" s="704"/>
      <c r="K6" s="1049" t="s">
        <v>429</v>
      </c>
      <c r="L6" s="1049"/>
      <c r="M6" s="1049"/>
      <c r="N6" s="1049"/>
    </row>
    <row r="7" spans="1:14">
      <c r="A7" s="704"/>
      <c r="B7" s="704"/>
      <c r="C7" s="704"/>
      <c r="D7" s="704"/>
      <c r="E7" s="704"/>
      <c r="F7" s="704"/>
      <c r="G7" s="704"/>
      <c r="H7" s="704"/>
      <c r="I7" s="704"/>
      <c r="J7" s="704"/>
      <c r="K7" s="1049" t="s">
        <v>475</v>
      </c>
      <c r="L7" s="1049"/>
      <c r="M7" s="1049"/>
      <c r="N7" s="1049"/>
    </row>
    <row r="8" spans="1:14">
      <c r="A8" s="704"/>
      <c r="B8" s="704"/>
      <c r="C8" s="704"/>
      <c r="D8" s="704"/>
      <c r="E8" s="704"/>
      <c r="F8" s="704"/>
      <c r="G8" s="704"/>
      <c r="H8" s="704"/>
      <c r="I8" s="704"/>
      <c r="J8" s="704"/>
      <c r="K8" s="1049" t="s">
        <v>476</v>
      </c>
      <c r="L8" s="1049"/>
      <c r="M8" s="1049"/>
      <c r="N8" s="1049"/>
    </row>
    <row r="9" spans="1:14">
      <c r="A9" s="706" t="s">
        <v>477</v>
      </c>
      <c r="B9" s="707"/>
      <c r="C9" s="704"/>
      <c r="D9" s="1048"/>
      <c r="E9" s="1048"/>
      <c r="F9" s="1048"/>
      <c r="G9" s="1048"/>
      <c r="H9" s="1048"/>
      <c r="I9" s="1048"/>
      <c r="J9" s="1048"/>
      <c r="K9" s="1048"/>
      <c r="L9" s="1048"/>
      <c r="M9" s="1048"/>
      <c r="N9" s="1048"/>
    </row>
    <row r="10" spans="1:14">
      <c r="A10" s="706" t="s">
        <v>478</v>
      </c>
      <c r="B10" s="707"/>
      <c r="C10" s="704"/>
      <c r="D10" s="708" t="s">
        <v>479</v>
      </c>
      <c r="E10" s="708"/>
      <c r="F10" s="708"/>
      <c r="G10" s="708"/>
      <c r="H10" s="708"/>
      <c r="I10" s="708"/>
      <c r="J10" s="708"/>
      <c r="K10" s="708"/>
      <c r="L10" s="708"/>
      <c r="M10" s="708"/>
      <c r="N10" s="708"/>
    </row>
    <row r="11" spans="1:14">
      <c r="A11" s="709"/>
      <c r="B11" s="704"/>
      <c r="C11" s="704"/>
      <c r="D11" s="704"/>
      <c r="E11" s="704"/>
      <c r="F11" s="707"/>
      <c r="G11" s="707"/>
      <c r="H11" s="707"/>
      <c r="I11" s="707"/>
      <c r="J11" s="707"/>
      <c r="K11" s="707"/>
      <c r="L11" s="707"/>
      <c r="M11" s="707"/>
      <c r="N11" s="707"/>
    </row>
    <row r="12" spans="1:14" ht="35.25" customHeight="1">
      <c r="A12" s="1051" t="s">
        <v>480</v>
      </c>
      <c r="B12" s="1051"/>
      <c r="C12" s="1051"/>
      <c r="D12" s="1051"/>
      <c r="E12" s="1051"/>
      <c r="F12" s="1051"/>
      <c r="G12" s="1051"/>
      <c r="H12" s="1051"/>
      <c r="I12" s="1051"/>
      <c r="J12" s="1051"/>
      <c r="K12" s="1051"/>
      <c r="L12" s="1051"/>
      <c r="M12" s="1051"/>
      <c r="N12" s="1051"/>
    </row>
    <row r="13" spans="1:14">
      <c r="A13" s="1052" t="s">
        <v>431</v>
      </c>
      <c r="B13" s="1052"/>
      <c r="C13" s="1052"/>
      <c r="D13" s="1052"/>
      <c r="E13" s="1052"/>
      <c r="F13" s="1052"/>
      <c r="G13" s="1052"/>
      <c r="H13" s="1052"/>
      <c r="I13" s="1052"/>
      <c r="J13" s="1052"/>
      <c r="K13" s="1052"/>
      <c r="L13" s="1052"/>
      <c r="M13" s="1052"/>
      <c r="N13" s="1052"/>
    </row>
    <row r="14" spans="1:14">
      <c r="A14" s="710"/>
      <c r="B14" s="710"/>
      <c r="C14" s="710"/>
      <c r="D14" s="710"/>
      <c r="E14" s="710"/>
      <c r="F14" s="710"/>
      <c r="G14" s="710"/>
      <c r="H14" s="710"/>
      <c r="I14" s="710"/>
      <c r="J14" s="710"/>
      <c r="K14" s="710"/>
      <c r="L14" s="710"/>
      <c r="M14" s="710"/>
      <c r="N14" s="710"/>
    </row>
    <row r="15" spans="1:14">
      <c r="A15" s="1053"/>
      <c r="B15" s="1053"/>
      <c r="C15" s="1053"/>
      <c r="D15" s="1053"/>
      <c r="E15" s="1053"/>
      <c r="F15" s="1053"/>
      <c r="G15" s="1053"/>
      <c r="H15" s="1053"/>
      <c r="I15" s="1053"/>
      <c r="J15" s="1053"/>
      <c r="K15" s="1053"/>
      <c r="L15" s="1053"/>
      <c r="M15" s="1053"/>
      <c r="N15" s="1053"/>
    </row>
    <row r="16" spans="1:14">
      <c r="A16" s="1052" t="s">
        <v>481</v>
      </c>
      <c r="B16" s="1052"/>
      <c r="C16" s="1052"/>
      <c r="D16" s="1052"/>
      <c r="E16" s="1052"/>
      <c r="F16" s="1052"/>
      <c r="G16" s="1052"/>
      <c r="H16" s="1052"/>
      <c r="I16" s="1052"/>
      <c r="J16" s="1052"/>
      <c r="K16" s="1052"/>
      <c r="L16" s="1052"/>
      <c r="M16" s="1052"/>
      <c r="N16" s="1052"/>
    </row>
    <row r="17" spans="1:14" ht="18">
      <c r="A17" s="1054" t="s">
        <v>482</v>
      </c>
      <c r="B17" s="1054"/>
      <c r="C17" s="1054"/>
      <c r="D17" s="1054"/>
      <c r="E17" s="1054"/>
      <c r="F17" s="1054"/>
      <c r="G17" s="1054"/>
      <c r="H17" s="1054"/>
      <c r="I17" s="1054"/>
      <c r="J17" s="1054"/>
      <c r="K17" s="1054"/>
      <c r="L17" s="1054"/>
      <c r="M17" s="1054"/>
      <c r="N17" s="1054"/>
    </row>
    <row r="18" spans="1:14" ht="18">
      <c r="A18" s="711"/>
      <c r="B18" s="711"/>
      <c r="C18" s="711"/>
      <c r="D18" s="711"/>
      <c r="E18" s="711"/>
      <c r="F18" s="711"/>
      <c r="G18" s="711"/>
      <c r="H18" s="711"/>
      <c r="I18" s="711"/>
      <c r="J18" s="711"/>
      <c r="K18" s="711"/>
      <c r="L18" s="711"/>
      <c r="M18" s="711"/>
      <c r="N18" s="711"/>
    </row>
    <row r="19" spans="1:14">
      <c r="A19" s="1055" t="s">
        <v>483</v>
      </c>
      <c r="B19" s="1055"/>
      <c r="C19" s="1055"/>
      <c r="D19" s="1055"/>
      <c r="E19" s="1055"/>
      <c r="F19" s="1055"/>
      <c r="G19" s="1055"/>
      <c r="H19" s="1055"/>
      <c r="I19" s="1055"/>
      <c r="J19" s="1055"/>
      <c r="K19" s="1055"/>
      <c r="L19" s="1055"/>
      <c r="M19" s="1055"/>
      <c r="N19" s="1055"/>
    </row>
    <row r="20" spans="1:14">
      <c r="A20" s="1052" t="s">
        <v>484</v>
      </c>
      <c r="B20" s="1052"/>
      <c r="C20" s="1052"/>
      <c r="D20" s="1052"/>
      <c r="E20" s="1052"/>
      <c r="F20" s="1052"/>
      <c r="G20" s="1052"/>
      <c r="H20" s="1052"/>
      <c r="I20" s="1052"/>
      <c r="J20" s="1052"/>
      <c r="K20" s="1052"/>
      <c r="L20" s="1052"/>
      <c r="M20" s="1052"/>
      <c r="N20" s="1052"/>
    </row>
    <row r="21" spans="1:14">
      <c r="A21" s="704" t="s">
        <v>485</v>
      </c>
      <c r="B21" s="712" t="s">
        <v>486</v>
      </c>
      <c r="C21" s="702" t="s">
        <v>487</v>
      </c>
      <c r="D21" s="702"/>
      <c r="E21" s="702"/>
      <c r="F21" s="713"/>
      <c r="G21" s="713"/>
      <c r="H21" s="713"/>
      <c r="I21" s="713"/>
      <c r="J21" s="713"/>
      <c r="K21" s="713"/>
      <c r="L21" s="713"/>
      <c r="M21" s="713"/>
      <c r="N21" s="713"/>
    </row>
    <row r="22" spans="1:14">
      <c r="A22" s="704" t="s">
        <v>488</v>
      </c>
      <c r="B22" s="1056" t="s">
        <v>489</v>
      </c>
      <c r="C22" s="1056"/>
      <c r="D22" s="1056"/>
      <c r="E22" s="1056"/>
      <c r="F22" s="1056"/>
      <c r="G22" s="713"/>
      <c r="H22" s="713"/>
      <c r="I22" s="713"/>
      <c r="J22" s="713"/>
      <c r="K22" s="713"/>
      <c r="L22" s="713"/>
      <c r="M22" s="713"/>
      <c r="N22" s="713"/>
    </row>
    <row r="23" spans="1:14">
      <c r="A23" s="704"/>
      <c r="B23" s="1057" t="s">
        <v>490</v>
      </c>
      <c r="C23" s="1057"/>
      <c r="D23" s="1057"/>
      <c r="E23" s="1057"/>
      <c r="F23" s="1057"/>
      <c r="G23" s="714"/>
      <c r="H23" s="714"/>
      <c r="I23" s="714"/>
      <c r="J23" s="714"/>
      <c r="K23" s="714"/>
      <c r="L23" s="714"/>
      <c r="M23" s="715"/>
      <c r="N23" s="714"/>
    </row>
    <row r="24" spans="1:14">
      <c r="A24" s="704"/>
      <c r="B24" s="704"/>
      <c r="C24" s="704"/>
      <c r="D24" s="716"/>
      <c r="E24" s="716"/>
      <c r="F24" s="716"/>
      <c r="G24" s="716"/>
      <c r="H24" s="716"/>
      <c r="I24" s="716"/>
      <c r="J24" s="716"/>
      <c r="K24" s="716"/>
      <c r="L24" s="716"/>
      <c r="M24" s="714"/>
      <c r="N24" s="714"/>
    </row>
    <row r="25" spans="1:14">
      <c r="A25" s="717" t="s">
        <v>491</v>
      </c>
      <c r="B25" s="704"/>
      <c r="C25" s="704"/>
      <c r="D25" s="708" t="s">
        <v>492</v>
      </c>
      <c r="E25" s="718"/>
      <c r="F25" s="719"/>
      <c r="G25" s="720"/>
      <c r="H25" s="720"/>
      <c r="I25" s="720"/>
      <c r="J25" s="720"/>
      <c r="K25" s="720"/>
      <c r="L25" s="720"/>
      <c r="M25" s="720"/>
      <c r="N25" s="720"/>
    </row>
    <row r="26" spans="1:14">
      <c r="A26" s="704"/>
      <c r="B26" s="721"/>
      <c r="C26" s="721"/>
      <c r="D26" s="722"/>
      <c r="E26" s="722"/>
      <c r="F26" s="722"/>
      <c r="G26" s="722"/>
      <c r="H26" s="722"/>
      <c r="I26" s="722"/>
      <c r="J26" s="722"/>
      <c r="K26" s="722"/>
      <c r="L26" s="722"/>
      <c r="M26" s="722"/>
      <c r="N26" s="722"/>
    </row>
    <row r="27" spans="1:14">
      <c r="A27" s="717" t="s">
        <v>493</v>
      </c>
      <c r="B27" s="721"/>
      <c r="C27" s="723">
        <v>1.88</v>
      </c>
      <c r="D27" s="724" t="s">
        <v>494</v>
      </c>
      <c r="E27" s="725" t="s">
        <v>495</v>
      </c>
      <c r="G27" s="721"/>
      <c r="H27" s="721"/>
      <c r="I27" s="721"/>
      <c r="J27" s="721"/>
      <c r="K27" s="721"/>
      <c r="L27" s="726"/>
      <c r="M27" s="726"/>
      <c r="N27" s="721"/>
    </row>
    <row r="28" spans="1:14">
      <c r="A28" s="704"/>
      <c r="B28" s="727" t="s">
        <v>496</v>
      </c>
      <c r="C28" s="728"/>
      <c r="D28" s="729"/>
      <c r="E28" s="725"/>
      <c r="G28" s="721"/>
    </row>
    <row r="29" spans="1:14">
      <c r="A29" s="704"/>
      <c r="B29" s="730" t="s">
        <v>438</v>
      </c>
      <c r="C29" s="723">
        <v>0</v>
      </c>
      <c r="D29" s="724" t="s">
        <v>497</v>
      </c>
      <c r="E29" s="725" t="s">
        <v>495</v>
      </c>
      <c r="G29" s="721" t="s">
        <v>498</v>
      </c>
      <c r="I29" s="721"/>
      <c r="J29" s="721"/>
      <c r="K29" s="721"/>
      <c r="L29" s="723">
        <v>0</v>
      </c>
      <c r="M29" s="731" t="s">
        <v>497</v>
      </c>
      <c r="N29" s="725" t="s">
        <v>495</v>
      </c>
    </row>
    <row r="30" spans="1:14">
      <c r="A30" s="704"/>
      <c r="B30" s="730" t="s">
        <v>439</v>
      </c>
      <c r="C30" s="723">
        <v>0</v>
      </c>
      <c r="D30" s="732" t="s">
        <v>497</v>
      </c>
      <c r="E30" s="725" t="s">
        <v>495</v>
      </c>
      <c r="G30" s="721" t="s">
        <v>499</v>
      </c>
      <c r="I30" s="721"/>
      <c r="J30" s="721"/>
      <c r="K30" s="721"/>
      <c r="L30" s="1058"/>
      <c r="M30" s="1058"/>
      <c r="N30" s="725" t="s">
        <v>500</v>
      </c>
    </row>
    <row r="31" spans="1:14">
      <c r="A31" s="704"/>
      <c r="B31" s="730" t="s">
        <v>440</v>
      </c>
      <c r="C31" s="723">
        <v>0</v>
      </c>
      <c r="D31" s="732" t="s">
        <v>497</v>
      </c>
      <c r="E31" s="725" t="s">
        <v>495</v>
      </c>
      <c r="G31" s="721" t="s">
        <v>501</v>
      </c>
      <c r="I31" s="721"/>
      <c r="J31" s="721"/>
      <c r="K31" s="721"/>
      <c r="L31" s="1058"/>
      <c r="M31" s="1058"/>
      <c r="N31" s="725" t="s">
        <v>500</v>
      </c>
    </row>
    <row r="32" spans="1:14">
      <c r="A32" s="704"/>
      <c r="B32" s="730" t="s">
        <v>502</v>
      </c>
      <c r="C32" s="723">
        <v>1.88</v>
      </c>
      <c r="D32" s="724" t="s">
        <v>494</v>
      </c>
      <c r="E32" s="725" t="s">
        <v>495</v>
      </c>
      <c r="G32" s="721" t="s">
        <v>503</v>
      </c>
      <c r="H32" s="721"/>
      <c r="I32" s="721"/>
      <c r="J32" s="721"/>
      <c r="K32" s="721"/>
      <c r="L32" s="1050" t="s">
        <v>215</v>
      </c>
      <c r="M32" s="1050"/>
      <c r="N32" s="721"/>
    </row>
    <row r="33" spans="1:14">
      <c r="A33" s="733"/>
    </row>
    <row r="34" spans="1:14">
      <c r="A34" s="1060" t="s">
        <v>9</v>
      </c>
      <c r="B34" s="1061" t="s">
        <v>432</v>
      </c>
      <c r="C34" s="1061" t="s">
        <v>504</v>
      </c>
      <c r="D34" s="1061"/>
      <c r="E34" s="1061"/>
      <c r="F34" s="1061" t="s">
        <v>505</v>
      </c>
      <c r="G34" s="1061" t="s">
        <v>87</v>
      </c>
      <c r="H34" s="1061"/>
      <c r="I34" s="1061"/>
      <c r="J34" s="1061" t="s">
        <v>506</v>
      </c>
      <c r="K34" s="1061"/>
      <c r="L34" s="1061"/>
      <c r="M34" s="1061" t="s">
        <v>507</v>
      </c>
      <c r="N34" s="1061" t="s">
        <v>508</v>
      </c>
    </row>
    <row r="35" spans="1:14">
      <c r="A35" s="1060"/>
      <c r="B35" s="1061"/>
      <c r="C35" s="1061"/>
      <c r="D35" s="1061"/>
      <c r="E35" s="1061"/>
      <c r="F35" s="1061"/>
      <c r="G35" s="1061"/>
      <c r="H35" s="1061"/>
      <c r="I35" s="1061"/>
      <c r="J35" s="1061"/>
      <c r="K35" s="1061"/>
      <c r="L35" s="1061"/>
      <c r="M35" s="1061"/>
      <c r="N35" s="1061"/>
    </row>
    <row r="36" spans="1:14" ht="45">
      <c r="A36" s="1060"/>
      <c r="B36" s="1061"/>
      <c r="C36" s="1061"/>
      <c r="D36" s="1061"/>
      <c r="E36" s="1061"/>
      <c r="F36" s="1061"/>
      <c r="G36" s="734" t="s">
        <v>509</v>
      </c>
      <c r="H36" s="734" t="s">
        <v>510</v>
      </c>
      <c r="I36" s="734" t="s">
        <v>511</v>
      </c>
      <c r="J36" s="734" t="s">
        <v>509</v>
      </c>
      <c r="K36" s="734" t="s">
        <v>510</v>
      </c>
      <c r="L36" s="734" t="s">
        <v>512</v>
      </c>
      <c r="M36" s="1061"/>
      <c r="N36" s="1061"/>
    </row>
    <row r="37" spans="1:14">
      <c r="A37" s="735">
        <v>1</v>
      </c>
      <c r="B37" s="736">
        <v>2</v>
      </c>
      <c r="C37" s="1062">
        <v>3</v>
      </c>
      <c r="D37" s="1062"/>
      <c r="E37" s="1062"/>
      <c r="F37" s="736">
        <v>4</v>
      </c>
      <c r="G37" s="736">
        <v>5</v>
      </c>
      <c r="H37" s="736">
        <v>6</v>
      </c>
      <c r="I37" s="736">
        <v>7</v>
      </c>
      <c r="J37" s="736">
        <v>8</v>
      </c>
      <c r="K37" s="736">
        <v>9</v>
      </c>
      <c r="L37" s="736">
        <v>10</v>
      </c>
      <c r="M37" s="736">
        <v>11</v>
      </c>
      <c r="N37" s="736">
        <v>12</v>
      </c>
    </row>
    <row r="38" spans="1:14">
      <c r="A38" s="1063" t="s">
        <v>513</v>
      </c>
      <c r="B38" s="1064"/>
      <c r="C38" s="1064"/>
      <c r="D38" s="1064"/>
      <c r="E38" s="1064"/>
      <c r="F38" s="1064"/>
      <c r="G38" s="1064"/>
      <c r="H38" s="1064"/>
      <c r="I38" s="1064"/>
      <c r="J38" s="1064"/>
      <c r="K38" s="1064"/>
      <c r="L38" s="1064"/>
      <c r="M38" s="1064"/>
      <c r="N38" s="1065"/>
    </row>
    <row r="39" spans="1:14">
      <c r="A39" s="1066" t="s">
        <v>514</v>
      </c>
      <c r="B39" s="1067"/>
      <c r="C39" s="1067"/>
      <c r="D39" s="1067"/>
      <c r="E39" s="1067"/>
      <c r="F39" s="1067"/>
      <c r="G39" s="1067"/>
      <c r="H39" s="1067"/>
      <c r="I39" s="1067"/>
      <c r="J39" s="1067"/>
      <c r="K39" s="1067"/>
      <c r="L39" s="1067"/>
      <c r="M39" s="1067"/>
      <c r="N39" s="1068"/>
    </row>
    <row r="40" spans="1:14" ht="22.5">
      <c r="A40" s="737" t="s">
        <v>0</v>
      </c>
      <c r="B40" s="738" t="s">
        <v>515</v>
      </c>
      <c r="C40" s="1059" t="s">
        <v>516</v>
      </c>
      <c r="D40" s="1059"/>
      <c r="E40" s="1059"/>
      <c r="F40" s="739" t="s">
        <v>16</v>
      </c>
      <c r="G40" s="740"/>
      <c r="H40" s="740"/>
      <c r="I40" s="741">
        <v>0.17299999999999999</v>
      </c>
      <c r="J40" s="742">
        <v>1838</v>
      </c>
      <c r="K40" s="743">
        <v>1.1934</v>
      </c>
      <c r="L40" s="744">
        <v>379.47</v>
      </c>
      <c r="M40" s="745">
        <v>4.96</v>
      </c>
      <c r="N40" s="746">
        <v>1882</v>
      </c>
    </row>
    <row r="41" spans="1:14">
      <c r="A41" s="747"/>
      <c r="B41" s="748"/>
      <c r="C41" s="1069" t="s">
        <v>517</v>
      </c>
      <c r="D41" s="1069"/>
      <c r="E41" s="1069"/>
      <c r="F41" s="1069"/>
      <c r="G41" s="1069"/>
      <c r="H41" s="1069"/>
      <c r="I41" s="1069"/>
      <c r="J41" s="1069"/>
      <c r="K41" s="1069"/>
      <c r="L41" s="1069"/>
      <c r="M41" s="1069"/>
      <c r="N41" s="1070"/>
    </row>
    <row r="42" spans="1:14">
      <c r="A42" s="750"/>
      <c r="B42" s="749"/>
      <c r="C42" s="1069" t="s">
        <v>518</v>
      </c>
      <c r="D42" s="1069"/>
      <c r="E42" s="1069"/>
      <c r="F42" s="1069"/>
      <c r="G42" s="1069"/>
      <c r="H42" s="1069"/>
      <c r="I42" s="1069"/>
      <c r="J42" s="1069"/>
      <c r="K42" s="1069"/>
      <c r="L42" s="1069"/>
      <c r="M42" s="1069"/>
      <c r="N42" s="1070"/>
    </row>
    <row r="43" spans="1:14" ht="22.5">
      <c r="A43" s="751"/>
      <c r="B43" s="752" t="s">
        <v>519</v>
      </c>
      <c r="C43" s="1069" t="s">
        <v>520</v>
      </c>
      <c r="D43" s="1069"/>
      <c r="E43" s="1069"/>
      <c r="F43" s="1069"/>
      <c r="G43" s="1069"/>
      <c r="H43" s="1069"/>
      <c r="I43" s="1069"/>
      <c r="J43" s="1069"/>
      <c r="K43" s="1069"/>
      <c r="L43" s="1069"/>
      <c r="M43" s="1069"/>
      <c r="N43" s="1070"/>
    </row>
    <row r="44" spans="1:14" ht="33.75">
      <c r="A44" s="751"/>
      <c r="B44" s="752" t="s">
        <v>521</v>
      </c>
      <c r="C44" s="1069" t="s">
        <v>522</v>
      </c>
      <c r="D44" s="1069"/>
      <c r="E44" s="1069"/>
      <c r="F44" s="1069"/>
      <c r="G44" s="1069"/>
      <c r="H44" s="1069"/>
      <c r="I44" s="1069"/>
      <c r="J44" s="1069"/>
      <c r="K44" s="1069"/>
      <c r="L44" s="1069"/>
      <c r="M44" s="1069"/>
      <c r="N44" s="1070"/>
    </row>
    <row r="45" spans="1:14">
      <c r="A45" s="751"/>
      <c r="B45" s="752"/>
      <c r="C45" s="1069" t="s">
        <v>523</v>
      </c>
      <c r="D45" s="1069"/>
      <c r="E45" s="1069"/>
      <c r="F45" s="1069"/>
      <c r="G45" s="1069"/>
      <c r="H45" s="1069"/>
      <c r="I45" s="1069"/>
      <c r="J45" s="1069"/>
      <c r="K45" s="1069"/>
      <c r="L45" s="1069"/>
      <c r="M45" s="1069"/>
      <c r="N45" s="1070"/>
    </row>
    <row r="46" spans="1:14">
      <c r="A46" s="751"/>
      <c r="B46" s="752"/>
      <c r="C46" s="1069" t="s">
        <v>524</v>
      </c>
      <c r="D46" s="1069"/>
      <c r="E46" s="1069"/>
      <c r="F46" s="1069"/>
      <c r="G46" s="1069"/>
      <c r="H46" s="1069"/>
      <c r="I46" s="1069"/>
      <c r="J46" s="1069"/>
      <c r="K46" s="1069"/>
      <c r="L46" s="1069"/>
      <c r="M46" s="1069"/>
      <c r="N46" s="1070"/>
    </row>
    <row r="47" spans="1:14" ht="22.5">
      <c r="A47" s="751"/>
      <c r="B47" s="752" t="s">
        <v>525</v>
      </c>
      <c r="C47" s="1069" t="s">
        <v>526</v>
      </c>
      <c r="D47" s="1069"/>
      <c r="E47" s="1069"/>
      <c r="F47" s="1069"/>
      <c r="G47" s="1069"/>
      <c r="H47" s="1069"/>
      <c r="I47" s="1069"/>
      <c r="J47" s="1069"/>
      <c r="K47" s="1069"/>
      <c r="L47" s="1069"/>
      <c r="M47" s="1069"/>
      <c r="N47" s="1070"/>
    </row>
    <row r="48" spans="1:14">
      <c r="A48" s="747"/>
      <c r="B48" s="748"/>
      <c r="C48" s="1059" t="s">
        <v>527</v>
      </c>
      <c r="D48" s="1059"/>
      <c r="E48" s="1059"/>
      <c r="F48" s="739"/>
      <c r="G48" s="740"/>
      <c r="H48" s="740"/>
      <c r="I48" s="740"/>
      <c r="J48" s="753"/>
      <c r="K48" s="740"/>
      <c r="L48" s="744">
        <v>379.47</v>
      </c>
      <c r="M48" s="754"/>
      <c r="N48" s="746">
        <v>1882</v>
      </c>
    </row>
    <row r="49" spans="1:14">
      <c r="A49" s="755"/>
      <c r="B49" s="756"/>
      <c r="C49" s="756"/>
      <c r="D49" s="756"/>
      <c r="E49" s="756"/>
      <c r="F49" s="757"/>
      <c r="G49" s="757"/>
      <c r="H49" s="757"/>
      <c r="I49" s="757"/>
      <c r="J49" s="758"/>
      <c r="K49" s="757"/>
      <c r="L49" s="758"/>
      <c r="M49" s="759"/>
      <c r="N49" s="758"/>
    </row>
    <row r="50" spans="1:14">
      <c r="B50" s="760"/>
      <c r="C50" s="760"/>
      <c r="D50" s="760"/>
      <c r="E50" s="760"/>
      <c r="F50" s="760"/>
      <c r="G50" s="760"/>
      <c r="H50" s="760"/>
      <c r="I50" s="760"/>
      <c r="J50" s="760"/>
      <c r="K50" s="760"/>
      <c r="L50" s="761"/>
      <c r="M50" s="761"/>
      <c r="N50" s="761"/>
    </row>
    <row r="51" spans="1:14">
      <c r="A51" s="762"/>
      <c r="B51" s="763"/>
      <c r="C51" s="1059" t="s">
        <v>528</v>
      </c>
      <c r="D51" s="1059"/>
      <c r="E51" s="1059"/>
      <c r="F51" s="1059"/>
      <c r="G51" s="1059"/>
      <c r="H51" s="1059"/>
      <c r="I51" s="1059"/>
      <c r="J51" s="1059"/>
      <c r="K51" s="1059"/>
      <c r="L51" s="764"/>
      <c r="M51" s="765"/>
      <c r="N51" s="766"/>
    </row>
    <row r="52" spans="1:14">
      <c r="A52" s="767"/>
      <c r="B52" s="752"/>
      <c r="C52" s="1069" t="s">
        <v>529</v>
      </c>
      <c r="D52" s="1069"/>
      <c r="E52" s="1069"/>
      <c r="F52" s="1069"/>
      <c r="G52" s="1069"/>
      <c r="H52" s="1069"/>
      <c r="I52" s="1069"/>
      <c r="J52" s="1069"/>
      <c r="K52" s="1069"/>
      <c r="L52" s="768">
        <v>379.47</v>
      </c>
      <c r="M52" s="769"/>
      <c r="N52" s="770">
        <v>1882</v>
      </c>
    </row>
    <row r="53" spans="1:14">
      <c r="A53" s="767"/>
      <c r="B53" s="752"/>
      <c r="C53" s="1069" t="s">
        <v>530</v>
      </c>
      <c r="D53" s="1069"/>
      <c r="E53" s="1069"/>
      <c r="F53" s="1069"/>
      <c r="G53" s="1069"/>
      <c r="H53" s="1069"/>
      <c r="I53" s="1069"/>
      <c r="J53" s="1069"/>
      <c r="K53" s="1069"/>
      <c r="L53" s="771"/>
      <c r="M53" s="769"/>
      <c r="N53" s="772"/>
    </row>
    <row r="54" spans="1:14">
      <c r="A54" s="767"/>
      <c r="B54" s="752"/>
      <c r="C54" s="1069" t="s">
        <v>531</v>
      </c>
      <c r="D54" s="1069"/>
      <c r="E54" s="1069"/>
      <c r="F54" s="1069"/>
      <c r="G54" s="1069"/>
      <c r="H54" s="1069"/>
      <c r="I54" s="1069"/>
      <c r="J54" s="1069"/>
      <c r="K54" s="1069"/>
      <c r="L54" s="768">
        <v>379.47</v>
      </c>
      <c r="M54" s="769"/>
      <c r="N54" s="770">
        <v>1882</v>
      </c>
    </row>
    <row r="55" spans="1:14">
      <c r="A55" s="767"/>
      <c r="B55" s="752"/>
      <c r="C55" s="1069" t="s">
        <v>532</v>
      </c>
      <c r="D55" s="1069"/>
      <c r="E55" s="1069"/>
      <c r="F55" s="1069"/>
      <c r="G55" s="1069"/>
      <c r="H55" s="1069"/>
      <c r="I55" s="1069"/>
      <c r="J55" s="1069"/>
      <c r="K55" s="1069"/>
      <c r="L55" s="768">
        <v>379.47</v>
      </c>
      <c r="M55" s="769"/>
      <c r="N55" s="770">
        <v>1882</v>
      </c>
    </row>
    <row r="56" spans="1:14">
      <c r="A56" s="767"/>
      <c r="B56" s="752"/>
      <c r="C56" s="1069" t="s">
        <v>533</v>
      </c>
      <c r="D56" s="1069"/>
      <c r="E56" s="1069"/>
      <c r="F56" s="1069"/>
      <c r="G56" s="1069"/>
      <c r="H56" s="1069"/>
      <c r="I56" s="1069"/>
      <c r="J56" s="1069"/>
      <c r="K56" s="1069"/>
      <c r="L56" s="768">
        <v>379.47</v>
      </c>
      <c r="M56" s="769"/>
      <c r="N56" s="770">
        <v>1882</v>
      </c>
    </row>
    <row r="57" spans="1:14">
      <c r="A57" s="767"/>
      <c r="B57" s="752"/>
      <c r="C57" s="1069" t="s">
        <v>534</v>
      </c>
      <c r="D57" s="1069"/>
      <c r="E57" s="1069"/>
      <c r="F57" s="1069"/>
      <c r="G57" s="1069"/>
      <c r="H57" s="1069"/>
      <c r="I57" s="1069"/>
      <c r="J57" s="1069"/>
      <c r="K57" s="1069"/>
      <c r="L57" s="771"/>
      <c r="M57" s="769"/>
      <c r="N57" s="772"/>
    </row>
    <row r="58" spans="1:14">
      <c r="A58" s="767"/>
      <c r="B58" s="752"/>
      <c r="C58" s="1069" t="s">
        <v>535</v>
      </c>
      <c r="D58" s="1069"/>
      <c r="E58" s="1069"/>
      <c r="F58" s="1069"/>
      <c r="G58" s="1069"/>
      <c r="H58" s="1069"/>
      <c r="I58" s="1069"/>
      <c r="J58" s="1069"/>
      <c r="K58" s="1069"/>
      <c r="L58" s="768">
        <v>379.47</v>
      </c>
      <c r="M58" s="769"/>
      <c r="N58" s="770">
        <v>1882</v>
      </c>
    </row>
    <row r="59" spans="1:14">
      <c r="A59" s="767"/>
      <c r="B59" s="773"/>
      <c r="C59" s="1073" t="s">
        <v>536</v>
      </c>
      <c r="D59" s="1073"/>
      <c r="E59" s="1073"/>
      <c r="F59" s="1073"/>
      <c r="G59" s="1073"/>
      <c r="H59" s="1073"/>
      <c r="I59" s="1073"/>
      <c r="J59" s="1073"/>
      <c r="K59" s="1073"/>
      <c r="L59" s="774">
        <v>379.47</v>
      </c>
      <c r="M59" s="775"/>
      <c r="N59" s="776">
        <v>1882</v>
      </c>
    </row>
    <row r="60" spans="1:14">
      <c r="B60" s="758"/>
      <c r="C60" s="756"/>
      <c r="D60" s="756"/>
      <c r="E60" s="756"/>
      <c r="F60" s="756"/>
      <c r="G60" s="756"/>
      <c r="H60" s="756"/>
      <c r="I60" s="756"/>
      <c r="J60" s="756"/>
      <c r="K60" s="756"/>
      <c r="L60" s="777"/>
      <c r="M60" s="778"/>
      <c r="N60" s="779"/>
    </row>
    <row r="61" spans="1:14">
      <c r="A61" s="780"/>
      <c r="B61" s="781"/>
      <c r="C61" s="781"/>
      <c r="D61" s="781"/>
      <c r="E61" s="781"/>
      <c r="F61" s="781"/>
      <c r="G61" s="781"/>
      <c r="H61" s="781"/>
      <c r="I61" s="781"/>
      <c r="J61" s="781"/>
      <c r="K61" s="781"/>
      <c r="L61" s="781"/>
      <c r="M61" s="781"/>
      <c r="N61" s="781"/>
    </row>
    <row r="62" spans="1:14">
      <c r="A62" s="704"/>
      <c r="B62" s="782" t="s">
        <v>537</v>
      </c>
      <c r="C62" s="1072" t="s">
        <v>538</v>
      </c>
      <c r="D62" s="1072"/>
      <c r="E62" s="1072"/>
      <c r="F62" s="1072"/>
      <c r="G62" s="1072"/>
      <c r="H62" s="1072"/>
      <c r="I62" s="1072"/>
      <c r="J62" s="1072"/>
      <c r="K62" s="1072"/>
      <c r="L62" s="1072"/>
      <c r="M62" s="721"/>
      <c r="N62" s="721"/>
    </row>
    <row r="63" spans="1:14">
      <c r="A63" s="704"/>
      <c r="B63" s="783"/>
      <c r="C63" s="1071" t="s">
        <v>539</v>
      </c>
      <c r="D63" s="1071"/>
      <c r="E63" s="1071"/>
      <c r="F63" s="1071"/>
      <c r="G63" s="1071"/>
      <c r="H63" s="1071"/>
      <c r="I63" s="1071"/>
      <c r="J63" s="1071"/>
      <c r="K63" s="1071"/>
      <c r="L63" s="1071"/>
      <c r="M63" s="721"/>
      <c r="N63" s="721"/>
    </row>
    <row r="64" spans="1:14">
      <c r="A64" s="704"/>
      <c r="B64" s="782" t="s">
        <v>540</v>
      </c>
      <c r="C64" s="1072" t="s">
        <v>541</v>
      </c>
      <c r="D64" s="1072"/>
      <c r="E64" s="1072"/>
      <c r="F64" s="1072"/>
      <c r="G64" s="1072"/>
      <c r="H64" s="1072"/>
      <c r="I64" s="1072"/>
      <c r="J64" s="1072"/>
      <c r="K64" s="1072"/>
      <c r="L64" s="1072"/>
      <c r="M64" s="721"/>
      <c r="N64" s="721"/>
    </row>
    <row r="65" spans="1:14">
      <c r="A65" s="704"/>
      <c r="B65" s="721"/>
      <c r="C65" s="1071" t="s">
        <v>539</v>
      </c>
      <c r="D65" s="1071"/>
      <c r="E65" s="1071"/>
      <c r="F65" s="1071"/>
      <c r="G65" s="1071"/>
      <c r="H65" s="1071"/>
      <c r="I65" s="1071"/>
      <c r="J65" s="1071"/>
      <c r="K65" s="1071"/>
      <c r="L65" s="1071"/>
      <c r="M65" s="721"/>
      <c r="N65" s="721"/>
    </row>
  </sheetData>
  <mergeCells count="51">
    <mergeCell ref="C63:L63"/>
    <mergeCell ref="C64:L64"/>
    <mergeCell ref="C65:L65"/>
    <mergeCell ref="C55:K55"/>
    <mergeCell ref="C56:K56"/>
    <mergeCell ref="C57:K57"/>
    <mergeCell ref="C58:K58"/>
    <mergeCell ref="C59:K59"/>
    <mergeCell ref="C62:L62"/>
    <mergeCell ref="C54:K54"/>
    <mergeCell ref="C41:N41"/>
    <mergeCell ref="C42:N42"/>
    <mergeCell ref="C43:N43"/>
    <mergeCell ref="C44:N44"/>
    <mergeCell ref="C45:N45"/>
    <mergeCell ref="C46:N46"/>
    <mergeCell ref="C47:N47"/>
    <mergeCell ref="C48:E48"/>
    <mergeCell ref="C51:K51"/>
    <mergeCell ref="C52:K52"/>
    <mergeCell ref="C53:K53"/>
    <mergeCell ref="M34:M36"/>
    <mergeCell ref="N34:N36"/>
    <mergeCell ref="C37:E37"/>
    <mergeCell ref="A38:N38"/>
    <mergeCell ref="A39:N39"/>
    <mergeCell ref="G34:I35"/>
    <mergeCell ref="J34:L35"/>
    <mergeCell ref="C40:E40"/>
    <mergeCell ref="A34:A36"/>
    <mergeCell ref="B34:B36"/>
    <mergeCell ref="C34:E36"/>
    <mergeCell ref="F34:F36"/>
    <mergeCell ref="L32:M32"/>
    <mergeCell ref="A12:N12"/>
    <mergeCell ref="A13:N13"/>
    <mergeCell ref="A15:N15"/>
    <mergeCell ref="A16:N16"/>
    <mergeCell ref="A17:N17"/>
    <mergeCell ref="A19:N19"/>
    <mergeCell ref="A20:N20"/>
    <mergeCell ref="B22:F22"/>
    <mergeCell ref="B23:F23"/>
    <mergeCell ref="L30:M30"/>
    <mergeCell ref="L31:M31"/>
    <mergeCell ref="D9:N9"/>
    <mergeCell ref="L4:N4"/>
    <mergeCell ref="K5:N5"/>
    <mergeCell ref="K6:N6"/>
    <mergeCell ref="K7:N7"/>
    <mergeCell ref="K8:N8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072591-A83A-42AE-BB78-3A6AE8A5BD4A}">
  <dimension ref="A1:N65"/>
  <sheetViews>
    <sheetView topLeftCell="A31" workbookViewId="0">
      <selection activeCell="A12" sqref="A12:N12"/>
    </sheetView>
  </sheetViews>
  <sheetFormatPr defaultRowHeight="12.75"/>
  <sheetData>
    <row r="1" spans="1:14">
      <c r="B1" s="702"/>
      <c r="C1" s="702"/>
      <c r="D1" s="702"/>
      <c r="E1" s="702"/>
      <c r="F1" s="702"/>
      <c r="G1" s="702"/>
      <c r="H1" s="702"/>
      <c r="I1" s="702"/>
      <c r="J1" s="702"/>
      <c r="K1" s="702"/>
      <c r="L1" s="702"/>
      <c r="M1" s="702"/>
      <c r="N1" s="703" t="s">
        <v>473</v>
      </c>
    </row>
    <row r="2" spans="1:14">
      <c r="B2" s="702"/>
      <c r="C2" s="702"/>
      <c r="D2" s="702"/>
      <c r="E2" s="702"/>
      <c r="F2" s="702"/>
      <c r="G2" s="702"/>
      <c r="H2" s="702"/>
      <c r="I2" s="702"/>
      <c r="J2" s="702"/>
      <c r="K2" s="702"/>
      <c r="L2" s="702"/>
      <c r="M2" s="702"/>
      <c r="N2" s="703" t="s">
        <v>474</v>
      </c>
    </row>
    <row r="3" spans="1:14">
      <c r="B3" s="702"/>
      <c r="C3" s="702"/>
      <c r="D3" s="702"/>
      <c r="E3" s="702"/>
      <c r="F3" s="702"/>
      <c r="G3" s="702"/>
      <c r="H3" s="702"/>
      <c r="I3" s="702"/>
      <c r="J3" s="702"/>
      <c r="K3" s="702"/>
      <c r="L3" s="702"/>
      <c r="M3" s="702"/>
      <c r="N3" s="703"/>
    </row>
    <row r="4" spans="1:14">
      <c r="B4" s="702"/>
      <c r="C4" s="702"/>
      <c r="D4" s="702"/>
      <c r="E4" s="702"/>
      <c r="F4" s="702"/>
      <c r="G4" s="702"/>
      <c r="H4" s="702"/>
      <c r="I4" s="702"/>
      <c r="J4" s="1074" t="s">
        <v>542</v>
      </c>
      <c r="K4" s="1074"/>
      <c r="L4" s="1074"/>
      <c r="M4" s="1074"/>
      <c r="N4" s="1074"/>
    </row>
    <row r="5" spans="1:14">
      <c r="B5" s="702"/>
      <c r="C5" s="702"/>
      <c r="D5" s="702"/>
      <c r="E5" s="702"/>
      <c r="F5" s="702"/>
      <c r="G5" s="702"/>
      <c r="H5" s="702"/>
      <c r="I5" s="702"/>
      <c r="J5" s="1074" t="s">
        <v>428</v>
      </c>
      <c r="K5" s="1074"/>
      <c r="L5" s="1074"/>
      <c r="M5" s="1074"/>
      <c r="N5" s="1074"/>
    </row>
    <row r="6" spans="1:14">
      <c r="B6" s="702"/>
      <c r="C6" s="702"/>
      <c r="D6" s="702"/>
      <c r="E6" s="702"/>
      <c r="F6" s="702"/>
      <c r="G6" s="702"/>
      <c r="H6" s="702"/>
      <c r="I6" s="702"/>
      <c r="J6" s="1074" t="s">
        <v>543</v>
      </c>
      <c r="K6" s="1074"/>
      <c r="L6" s="1074"/>
      <c r="M6" s="1074"/>
      <c r="N6" s="1074"/>
    </row>
    <row r="7" spans="1:14">
      <c r="B7" s="702"/>
      <c r="C7" s="702"/>
      <c r="D7" s="702"/>
      <c r="E7" s="702"/>
      <c r="F7" s="702"/>
      <c r="G7" s="702"/>
      <c r="H7" s="702"/>
      <c r="I7" s="702"/>
      <c r="J7" s="1074" t="s">
        <v>544</v>
      </c>
      <c r="K7" s="1074"/>
      <c r="L7" s="1074"/>
      <c r="M7" s="1074"/>
      <c r="N7" s="1074"/>
    </row>
    <row r="8" spans="1:14">
      <c r="A8" s="704"/>
      <c r="B8" s="704"/>
      <c r="C8" s="704"/>
      <c r="D8" s="704"/>
      <c r="E8" s="704"/>
      <c r="F8" s="704"/>
      <c r="G8" s="704"/>
      <c r="H8" s="704"/>
      <c r="I8" s="704"/>
      <c r="J8" s="784" t="s">
        <v>545</v>
      </c>
      <c r="K8" s="1075" t="s">
        <v>546</v>
      </c>
      <c r="L8" s="1075"/>
      <c r="M8" s="1075" t="s">
        <v>547</v>
      </c>
      <c r="N8" s="1075"/>
    </row>
    <row r="9" spans="1:14">
      <c r="A9" s="706" t="s">
        <v>477</v>
      </c>
      <c r="B9" s="707"/>
      <c r="C9" s="704"/>
      <c r="D9" s="1048"/>
      <c r="E9" s="1048"/>
      <c r="F9" s="1048"/>
      <c r="G9" s="1048"/>
      <c r="H9" s="1048"/>
      <c r="I9" s="1048"/>
      <c r="J9" s="1048"/>
      <c r="K9" s="1048"/>
      <c r="L9" s="1048"/>
      <c r="M9" s="1048"/>
      <c r="N9" s="1048"/>
    </row>
    <row r="10" spans="1:14">
      <c r="A10" s="706" t="s">
        <v>478</v>
      </c>
      <c r="B10" s="707"/>
      <c r="C10" s="704"/>
      <c r="D10" s="708" t="s">
        <v>479</v>
      </c>
      <c r="E10" s="708"/>
      <c r="F10" s="708"/>
      <c r="G10" s="708"/>
      <c r="H10" s="708"/>
      <c r="I10" s="708"/>
      <c r="J10" s="708"/>
      <c r="K10" s="708"/>
      <c r="L10" s="708"/>
      <c r="M10" s="708"/>
      <c r="N10" s="708"/>
    </row>
    <row r="11" spans="1:14">
      <c r="A11" s="709"/>
      <c r="B11" s="704"/>
      <c r="C11" s="704"/>
      <c r="D11" s="704"/>
      <c r="E11" s="704"/>
      <c r="F11" s="707"/>
      <c r="G11" s="707"/>
      <c r="H11" s="707"/>
      <c r="I11" s="707"/>
      <c r="J11" s="707"/>
      <c r="K11" s="707"/>
      <c r="L11" s="707"/>
      <c r="M11" s="707"/>
      <c r="N11" s="707"/>
    </row>
    <row r="12" spans="1:14" ht="33" customHeight="1">
      <c r="A12" s="1051" t="s">
        <v>480</v>
      </c>
      <c r="B12" s="1051"/>
      <c r="C12" s="1051"/>
      <c r="D12" s="1051"/>
      <c r="E12" s="1051"/>
      <c r="F12" s="1051"/>
      <c r="G12" s="1051"/>
      <c r="H12" s="1051"/>
      <c r="I12" s="1051"/>
      <c r="J12" s="1051"/>
      <c r="K12" s="1051"/>
      <c r="L12" s="1051"/>
      <c r="M12" s="1051"/>
      <c r="N12" s="1051"/>
    </row>
    <row r="13" spans="1:14">
      <c r="A13" s="1052" t="s">
        <v>431</v>
      </c>
      <c r="B13" s="1052"/>
      <c r="C13" s="1052"/>
      <c r="D13" s="1052"/>
      <c r="E13" s="1052"/>
      <c r="F13" s="1052"/>
      <c r="G13" s="1052"/>
      <c r="H13" s="1052"/>
      <c r="I13" s="1052"/>
      <c r="J13" s="1052"/>
      <c r="K13" s="1052"/>
      <c r="L13" s="1052"/>
      <c r="M13" s="1052"/>
      <c r="N13" s="1052"/>
    </row>
    <row r="14" spans="1:14">
      <c r="A14" s="710"/>
      <c r="B14" s="710"/>
      <c r="C14" s="710"/>
      <c r="D14" s="710"/>
      <c r="E14" s="710"/>
      <c r="F14" s="710"/>
      <c r="G14" s="710"/>
      <c r="H14" s="710"/>
      <c r="I14" s="710"/>
      <c r="J14" s="710"/>
      <c r="K14" s="710"/>
      <c r="L14" s="710"/>
      <c r="M14" s="710"/>
      <c r="N14" s="710"/>
    </row>
    <row r="15" spans="1:14">
      <c r="A15" s="1053"/>
      <c r="B15" s="1053"/>
      <c r="C15" s="1053"/>
      <c r="D15" s="1053"/>
      <c r="E15" s="1053"/>
      <c r="F15" s="1053"/>
      <c r="G15" s="1053"/>
      <c r="H15" s="1053"/>
      <c r="I15" s="1053"/>
      <c r="J15" s="1053"/>
      <c r="K15" s="1053"/>
      <c r="L15" s="1053"/>
      <c r="M15" s="1053"/>
      <c r="N15" s="1053"/>
    </row>
    <row r="16" spans="1:14">
      <c r="A16" s="1052" t="s">
        <v>481</v>
      </c>
      <c r="B16" s="1052"/>
      <c r="C16" s="1052"/>
      <c r="D16" s="1052"/>
      <c r="E16" s="1052"/>
      <c r="F16" s="1052"/>
      <c r="G16" s="1052"/>
      <c r="H16" s="1052"/>
      <c r="I16" s="1052"/>
      <c r="J16" s="1052"/>
      <c r="K16" s="1052"/>
      <c r="L16" s="1052"/>
      <c r="M16" s="1052"/>
      <c r="N16" s="1052"/>
    </row>
    <row r="17" spans="1:14" ht="18">
      <c r="A17" s="1054" t="s">
        <v>482</v>
      </c>
      <c r="B17" s="1054"/>
      <c r="C17" s="1054"/>
      <c r="D17" s="1054"/>
      <c r="E17" s="1054"/>
      <c r="F17" s="1054"/>
      <c r="G17" s="1054"/>
      <c r="H17" s="1054"/>
      <c r="I17" s="1054"/>
      <c r="J17" s="1054"/>
      <c r="K17" s="1054"/>
      <c r="L17" s="1054"/>
      <c r="M17" s="1054"/>
      <c r="N17" s="1054"/>
    </row>
    <row r="18" spans="1:14" ht="18">
      <c r="A18" s="711"/>
      <c r="B18" s="711"/>
      <c r="C18" s="711"/>
      <c r="D18" s="711"/>
      <c r="E18" s="711"/>
      <c r="F18" s="711"/>
      <c r="G18" s="711"/>
      <c r="H18" s="711"/>
      <c r="I18" s="711"/>
      <c r="J18" s="711"/>
      <c r="K18" s="711"/>
      <c r="L18" s="711"/>
      <c r="M18" s="711"/>
      <c r="N18" s="711"/>
    </row>
    <row r="19" spans="1:14">
      <c r="A19" s="1055" t="s">
        <v>548</v>
      </c>
      <c r="B19" s="1055"/>
      <c r="C19" s="1055"/>
      <c r="D19" s="1055"/>
      <c r="E19" s="1055"/>
      <c r="F19" s="1055"/>
      <c r="G19" s="1055"/>
      <c r="H19" s="1055"/>
      <c r="I19" s="1055"/>
      <c r="J19" s="1055"/>
      <c r="K19" s="1055"/>
      <c r="L19" s="1055"/>
      <c r="M19" s="1055"/>
      <c r="N19" s="1055"/>
    </row>
    <row r="20" spans="1:14">
      <c r="A20" s="1052" t="s">
        <v>484</v>
      </c>
      <c r="B20" s="1052"/>
      <c r="C20" s="1052"/>
      <c r="D20" s="1052"/>
      <c r="E20" s="1052"/>
      <c r="F20" s="1052"/>
      <c r="G20" s="1052"/>
      <c r="H20" s="1052"/>
      <c r="I20" s="1052"/>
      <c r="J20" s="1052"/>
      <c r="K20" s="1052"/>
      <c r="L20" s="1052"/>
      <c r="M20" s="1052"/>
      <c r="N20" s="1052"/>
    </row>
    <row r="21" spans="1:14">
      <c r="A21" s="704" t="s">
        <v>485</v>
      </c>
      <c r="B21" s="712" t="s">
        <v>486</v>
      </c>
      <c r="C21" s="702" t="s">
        <v>487</v>
      </c>
      <c r="D21" s="702"/>
      <c r="E21" s="702"/>
      <c r="F21" s="713"/>
      <c r="G21" s="713"/>
      <c r="H21" s="713"/>
      <c r="I21" s="713"/>
      <c r="J21" s="713"/>
      <c r="K21" s="713"/>
      <c r="L21" s="713"/>
      <c r="M21" s="713"/>
      <c r="N21" s="713"/>
    </row>
    <row r="22" spans="1:14">
      <c r="A22" s="704" t="s">
        <v>488</v>
      </c>
      <c r="B22" s="1056" t="s">
        <v>489</v>
      </c>
      <c r="C22" s="1056"/>
      <c r="D22" s="1056"/>
      <c r="E22" s="1056"/>
      <c r="F22" s="1056"/>
      <c r="G22" s="713"/>
      <c r="H22" s="713"/>
      <c r="I22" s="713"/>
      <c r="J22" s="713"/>
      <c r="K22" s="713"/>
      <c r="L22" s="713"/>
      <c r="M22" s="713"/>
      <c r="N22" s="713"/>
    </row>
    <row r="23" spans="1:14">
      <c r="A23" s="704"/>
      <c r="B23" s="1057" t="s">
        <v>490</v>
      </c>
      <c r="C23" s="1057"/>
      <c r="D23" s="1057"/>
      <c r="E23" s="1057"/>
      <c r="F23" s="1057"/>
      <c r="G23" s="714"/>
      <c r="H23" s="714"/>
      <c r="I23" s="714"/>
      <c r="J23" s="714"/>
      <c r="K23" s="714"/>
      <c r="L23" s="714"/>
      <c r="M23" s="715"/>
      <c r="N23" s="714"/>
    </row>
    <row r="24" spans="1:14">
      <c r="A24" s="704"/>
      <c r="B24" s="704"/>
      <c r="C24" s="704"/>
      <c r="D24" s="716"/>
      <c r="E24" s="716"/>
      <c r="F24" s="716"/>
      <c r="G24" s="716"/>
      <c r="H24" s="716"/>
      <c r="I24" s="716"/>
      <c r="J24" s="716"/>
      <c r="K24" s="716"/>
      <c r="L24" s="716"/>
      <c r="M24" s="714"/>
      <c r="N24" s="714"/>
    </row>
    <row r="25" spans="1:14">
      <c r="A25" s="717" t="s">
        <v>491</v>
      </c>
      <c r="B25" s="704"/>
      <c r="C25" s="704"/>
      <c r="D25" s="708" t="s">
        <v>492</v>
      </c>
      <c r="E25" s="718"/>
      <c r="F25" s="719"/>
      <c r="G25" s="720"/>
      <c r="H25" s="720"/>
      <c r="I25" s="720"/>
      <c r="J25" s="720"/>
      <c r="K25" s="720"/>
      <c r="L25" s="720"/>
      <c r="M25" s="720"/>
      <c r="N25" s="720"/>
    </row>
    <row r="26" spans="1:14">
      <c r="A26" s="704"/>
      <c r="B26" s="721"/>
      <c r="C26" s="721"/>
      <c r="D26" s="722"/>
      <c r="E26" s="722"/>
      <c r="F26" s="722"/>
      <c r="G26" s="722"/>
      <c r="H26" s="722"/>
      <c r="I26" s="722"/>
      <c r="J26" s="722"/>
      <c r="K26" s="722"/>
      <c r="L26" s="722"/>
      <c r="M26" s="722"/>
      <c r="N26" s="722"/>
    </row>
    <row r="27" spans="1:14">
      <c r="A27" s="717" t="s">
        <v>493</v>
      </c>
      <c r="B27" s="721"/>
      <c r="C27" s="723">
        <v>0.26</v>
      </c>
      <c r="D27" s="724" t="s">
        <v>549</v>
      </c>
      <c r="E27" s="725" t="s">
        <v>495</v>
      </c>
      <c r="G27" s="721"/>
      <c r="H27" s="721"/>
      <c r="I27" s="721"/>
      <c r="J27" s="721"/>
      <c r="K27" s="721"/>
      <c r="L27" s="726"/>
      <c r="M27" s="726"/>
      <c r="N27" s="721"/>
    </row>
    <row r="28" spans="1:14">
      <c r="A28" s="704"/>
      <c r="B28" s="727" t="s">
        <v>496</v>
      </c>
      <c r="C28" s="728"/>
      <c r="D28" s="729"/>
      <c r="E28" s="725"/>
      <c r="G28" s="721"/>
    </row>
    <row r="29" spans="1:14">
      <c r="A29" s="704"/>
      <c r="B29" s="730" t="s">
        <v>438</v>
      </c>
      <c r="C29" s="723">
        <v>0</v>
      </c>
      <c r="D29" s="724" t="s">
        <v>497</v>
      </c>
      <c r="E29" s="725" t="s">
        <v>495</v>
      </c>
      <c r="G29" s="721" t="s">
        <v>498</v>
      </c>
      <c r="I29" s="721"/>
      <c r="J29" s="721"/>
      <c r="K29" s="721"/>
      <c r="L29" s="723">
        <v>0</v>
      </c>
      <c r="M29" s="731" t="s">
        <v>497</v>
      </c>
      <c r="N29" s="725" t="s">
        <v>495</v>
      </c>
    </row>
    <row r="30" spans="1:14">
      <c r="A30" s="704"/>
      <c r="B30" s="730" t="s">
        <v>439</v>
      </c>
      <c r="C30" s="723">
        <v>0</v>
      </c>
      <c r="D30" s="732" t="s">
        <v>497</v>
      </c>
      <c r="E30" s="725" t="s">
        <v>495</v>
      </c>
      <c r="G30" s="721" t="s">
        <v>499</v>
      </c>
      <c r="I30" s="721"/>
      <c r="J30" s="721"/>
      <c r="K30" s="721"/>
      <c r="L30" s="1058"/>
      <c r="M30" s="1058"/>
      <c r="N30" s="725" t="s">
        <v>500</v>
      </c>
    </row>
    <row r="31" spans="1:14">
      <c r="A31" s="704"/>
      <c r="B31" s="730" t="s">
        <v>440</v>
      </c>
      <c r="C31" s="723">
        <v>0</v>
      </c>
      <c r="D31" s="732" t="s">
        <v>497</v>
      </c>
      <c r="E31" s="725" t="s">
        <v>495</v>
      </c>
      <c r="G31" s="721" t="s">
        <v>501</v>
      </c>
      <c r="I31" s="721"/>
      <c r="J31" s="721"/>
      <c r="K31" s="721"/>
      <c r="L31" s="1058"/>
      <c r="M31" s="1058"/>
      <c r="N31" s="725" t="s">
        <v>500</v>
      </c>
    </row>
    <row r="32" spans="1:14">
      <c r="A32" s="704"/>
      <c r="B32" s="730" t="s">
        <v>502</v>
      </c>
      <c r="C32" s="723">
        <v>0.26</v>
      </c>
      <c r="D32" s="724" t="s">
        <v>549</v>
      </c>
      <c r="E32" s="725" t="s">
        <v>495</v>
      </c>
      <c r="G32" s="721" t="s">
        <v>503</v>
      </c>
      <c r="H32" s="721"/>
      <c r="I32" s="721"/>
      <c r="J32" s="721"/>
      <c r="K32" s="721"/>
      <c r="L32" s="1050" t="s">
        <v>215</v>
      </c>
      <c r="M32" s="1050"/>
      <c r="N32" s="721"/>
    </row>
    <row r="33" spans="1:14">
      <c r="A33" s="733"/>
    </row>
    <row r="34" spans="1:14">
      <c r="A34" s="1060" t="s">
        <v>9</v>
      </c>
      <c r="B34" s="1061" t="s">
        <v>432</v>
      </c>
      <c r="C34" s="1061" t="s">
        <v>504</v>
      </c>
      <c r="D34" s="1061"/>
      <c r="E34" s="1061"/>
      <c r="F34" s="1061" t="s">
        <v>505</v>
      </c>
      <c r="G34" s="1061" t="s">
        <v>87</v>
      </c>
      <c r="H34" s="1061"/>
      <c r="I34" s="1061"/>
      <c r="J34" s="1061" t="s">
        <v>506</v>
      </c>
      <c r="K34" s="1061"/>
      <c r="L34" s="1061"/>
      <c r="M34" s="1061" t="s">
        <v>507</v>
      </c>
      <c r="N34" s="1061" t="s">
        <v>508</v>
      </c>
    </row>
    <row r="35" spans="1:14">
      <c r="A35" s="1060"/>
      <c r="B35" s="1061"/>
      <c r="C35" s="1061"/>
      <c r="D35" s="1061"/>
      <c r="E35" s="1061"/>
      <c r="F35" s="1061"/>
      <c r="G35" s="1061"/>
      <c r="H35" s="1061"/>
      <c r="I35" s="1061"/>
      <c r="J35" s="1061"/>
      <c r="K35" s="1061"/>
      <c r="L35" s="1061"/>
      <c r="M35" s="1061"/>
      <c r="N35" s="1061"/>
    </row>
    <row r="36" spans="1:14" ht="45">
      <c r="A36" s="1060"/>
      <c r="B36" s="1061"/>
      <c r="C36" s="1061"/>
      <c r="D36" s="1061"/>
      <c r="E36" s="1061"/>
      <c r="F36" s="1061"/>
      <c r="G36" s="734" t="s">
        <v>509</v>
      </c>
      <c r="H36" s="734" t="s">
        <v>510</v>
      </c>
      <c r="I36" s="734" t="s">
        <v>511</v>
      </c>
      <c r="J36" s="734" t="s">
        <v>509</v>
      </c>
      <c r="K36" s="734" t="s">
        <v>510</v>
      </c>
      <c r="L36" s="734" t="s">
        <v>512</v>
      </c>
      <c r="M36" s="1061"/>
      <c r="N36" s="1061"/>
    </row>
    <row r="37" spans="1:14">
      <c r="A37" s="735">
        <v>1</v>
      </c>
      <c r="B37" s="736">
        <v>2</v>
      </c>
      <c r="C37" s="1062">
        <v>3</v>
      </c>
      <c r="D37" s="1062"/>
      <c r="E37" s="1062"/>
      <c r="F37" s="736">
        <v>4</v>
      </c>
      <c r="G37" s="736">
        <v>5</v>
      </c>
      <c r="H37" s="736">
        <v>6</v>
      </c>
      <c r="I37" s="736">
        <v>7</v>
      </c>
      <c r="J37" s="736">
        <v>8</v>
      </c>
      <c r="K37" s="736">
        <v>9</v>
      </c>
      <c r="L37" s="736">
        <v>10</v>
      </c>
      <c r="M37" s="736">
        <v>11</v>
      </c>
      <c r="N37" s="736">
        <v>12</v>
      </c>
    </row>
    <row r="38" spans="1:14">
      <c r="A38" s="1063" t="s">
        <v>550</v>
      </c>
      <c r="B38" s="1064"/>
      <c r="C38" s="1064"/>
      <c r="D38" s="1064"/>
      <c r="E38" s="1064"/>
      <c r="F38" s="1064"/>
      <c r="G38" s="1064"/>
      <c r="H38" s="1064"/>
      <c r="I38" s="1064"/>
      <c r="J38" s="1064"/>
      <c r="K38" s="1064"/>
      <c r="L38" s="1064"/>
      <c r="M38" s="1064"/>
      <c r="N38" s="1065"/>
    </row>
    <row r="39" spans="1:14">
      <c r="A39" s="1066" t="s">
        <v>551</v>
      </c>
      <c r="B39" s="1067"/>
      <c r="C39" s="1067"/>
      <c r="D39" s="1067"/>
      <c r="E39" s="1067"/>
      <c r="F39" s="1067"/>
      <c r="G39" s="1067"/>
      <c r="H39" s="1067"/>
      <c r="I39" s="1067"/>
      <c r="J39" s="1067"/>
      <c r="K39" s="1067"/>
      <c r="L39" s="1067"/>
      <c r="M39" s="1067"/>
      <c r="N39" s="1068"/>
    </row>
    <row r="40" spans="1:14" ht="22.5">
      <c r="A40" s="737" t="s">
        <v>0</v>
      </c>
      <c r="B40" s="738" t="s">
        <v>515</v>
      </c>
      <c r="C40" s="1059" t="s">
        <v>516</v>
      </c>
      <c r="D40" s="1059"/>
      <c r="E40" s="1059"/>
      <c r="F40" s="739" t="s">
        <v>16</v>
      </c>
      <c r="G40" s="740"/>
      <c r="H40" s="740"/>
      <c r="I40" s="741">
        <v>2.4E-2</v>
      </c>
      <c r="J40" s="742">
        <v>1838</v>
      </c>
      <c r="K40" s="743">
        <v>1.1934</v>
      </c>
      <c r="L40" s="744">
        <v>52.64</v>
      </c>
      <c r="M40" s="745">
        <v>4.96</v>
      </c>
      <c r="N40" s="785">
        <v>261</v>
      </c>
    </row>
    <row r="41" spans="1:14">
      <c r="A41" s="747"/>
      <c r="B41" s="748"/>
      <c r="C41" s="1069" t="s">
        <v>517</v>
      </c>
      <c r="D41" s="1069"/>
      <c r="E41" s="1069"/>
      <c r="F41" s="1069"/>
      <c r="G41" s="1069"/>
      <c r="H41" s="1069"/>
      <c r="I41" s="1069"/>
      <c r="J41" s="1069"/>
      <c r="K41" s="1069"/>
      <c r="L41" s="1069"/>
      <c r="M41" s="1069"/>
      <c r="N41" s="1070"/>
    </row>
    <row r="42" spans="1:14">
      <c r="A42" s="750"/>
      <c r="B42" s="749"/>
      <c r="C42" s="1069" t="s">
        <v>552</v>
      </c>
      <c r="D42" s="1069"/>
      <c r="E42" s="1069"/>
      <c r="F42" s="1069"/>
      <c r="G42" s="1069"/>
      <c r="H42" s="1069"/>
      <c r="I42" s="1069"/>
      <c r="J42" s="1069"/>
      <c r="K42" s="1069"/>
      <c r="L42" s="1069"/>
      <c r="M42" s="1069"/>
      <c r="N42" s="1070"/>
    </row>
    <row r="43" spans="1:14" ht="22.5">
      <c r="A43" s="751"/>
      <c r="B43" s="752" t="s">
        <v>519</v>
      </c>
      <c r="C43" s="1069" t="s">
        <v>520</v>
      </c>
      <c r="D43" s="1069"/>
      <c r="E43" s="1069"/>
      <c r="F43" s="1069"/>
      <c r="G43" s="1069"/>
      <c r="H43" s="1069"/>
      <c r="I43" s="1069"/>
      <c r="J43" s="1069"/>
      <c r="K43" s="1069"/>
      <c r="L43" s="1069"/>
      <c r="M43" s="1069"/>
      <c r="N43" s="1070"/>
    </row>
    <row r="44" spans="1:14" ht="33.75">
      <c r="A44" s="751"/>
      <c r="B44" s="752" t="s">
        <v>521</v>
      </c>
      <c r="C44" s="1069" t="s">
        <v>522</v>
      </c>
      <c r="D44" s="1069"/>
      <c r="E44" s="1069"/>
      <c r="F44" s="1069"/>
      <c r="G44" s="1069"/>
      <c r="H44" s="1069"/>
      <c r="I44" s="1069"/>
      <c r="J44" s="1069"/>
      <c r="K44" s="1069"/>
      <c r="L44" s="1069"/>
      <c r="M44" s="1069"/>
      <c r="N44" s="1070"/>
    </row>
    <row r="45" spans="1:14">
      <c r="A45" s="751"/>
      <c r="B45" s="752"/>
      <c r="C45" s="1069" t="s">
        <v>523</v>
      </c>
      <c r="D45" s="1069"/>
      <c r="E45" s="1069"/>
      <c r="F45" s="1069"/>
      <c r="G45" s="1069"/>
      <c r="H45" s="1069"/>
      <c r="I45" s="1069"/>
      <c r="J45" s="1069"/>
      <c r="K45" s="1069"/>
      <c r="L45" s="1069"/>
      <c r="M45" s="1069"/>
      <c r="N45" s="1070"/>
    </row>
    <row r="46" spans="1:14">
      <c r="A46" s="751"/>
      <c r="B46" s="752"/>
      <c r="C46" s="1069" t="s">
        <v>524</v>
      </c>
      <c r="D46" s="1069"/>
      <c r="E46" s="1069"/>
      <c r="F46" s="1069"/>
      <c r="G46" s="1069"/>
      <c r="H46" s="1069"/>
      <c r="I46" s="1069"/>
      <c r="J46" s="1069"/>
      <c r="K46" s="1069"/>
      <c r="L46" s="1069"/>
      <c r="M46" s="1069"/>
      <c r="N46" s="1070"/>
    </row>
    <row r="47" spans="1:14" ht="22.5">
      <c r="A47" s="751"/>
      <c r="B47" s="752" t="s">
        <v>525</v>
      </c>
      <c r="C47" s="1069" t="s">
        <v>526</v>
      </c>
      <c r="D47" s="1069"/>
      <c r="E47" s="1069"/>
      <c r="F47" s="1069"/>
      <c r="G47" s="1069"/>
      <c r="H47" s="1069"/>
      <c r="I47" s="1069"/>
      <c r="J47" s="1069"/>
      <c r="K47" s="1069"/>
      <c r="L47" s="1069"/>
      <c r="M47" s="1069"/>
      <c r="N47" s="1070"/>
    </row>
    <row r="48" spans="1:14">
      <c r="A48" s="747"/>
      <c r="B48" s="748"/>
      <c r="C48" s="1059" t="s">
        <v>527</v>
      </c>
      <c r="D48" s="1059"/>
      <c r="E48" s="1059"/>
      <c r="F48" s="739"/>
      <c r="G48" s="740"/>
      <c r="H48" s="740"/>
      <c r="I48" s="740"/>
      <c r="J48" s="753"/>
      <c r="K48" s="740"/>
      <c r="L48" s="744">
        <v>52.64</v>
      </c>
      <c r="M48" s="754"/>
      <c r="N48" s="785">
        <v>261</v>
      </c>
    </row>
    <row r="49" spans="1:14">
      <c r="A49" s="755"/>
      <c r="B49" s="756"/>
      <c r="C49" s="756"/>
      <c r="D49" s="756"/>
      <c r="E49" s="756"/>
      <c r="F49" s="757"/>
      <c r="G49" s="757"/>
      <c r="H49" s="757"/>
      <c r="I49" s="757"/>
      <c r="J49" s="758"/>
      <c r="K49" s="757"/>
      <c r="L49" s="758"/>
      <c r="M49" s="759"/>
      <c r="N49" s="758"/>
    </row>
    <row r="50" spans="1:14">
      <c r="B50" s="760"/>
      <c r="C50" s="760"/>
      <c r="D50" s="760"/>
      <c r="E50" s="760"/>
      <c r="F50" s="760"/>
      <c r="G50" s="760"/>
      <c r="H50" s="760"/>
      <c r="I50" s="760"/>
      <c r="J50" s="760"/>
      <c r="K50" s="760"/>
      <c r="L50" s="761"/>
      <c r="M50" s="761"/>
      <c r="N50" s="761"/>
    </row>
    <row r="51" spans="1:14">
      <c r="A51" s="762"/>
      <c r="B51" s="763"/>
      <c r="C51" s="1059" t="s">
        <v>528</v>
      </c>
      <c r="D51" s="1059"/>
      <c r="E51" s="1059"/>
      <c r="F51" s="1059"/>
      <c r="G51" s="1059"/>
      <c r="H51" s="1059"/>
      <c r="I51" s="1059"/>
      <c r="J51" s="1059"/>
      <c r="K51" s="1059"/>
      <c r="L51" s="764"/>
      <c r="M51" s="765"/>
      <c r="N51" s="766"/>
    </row>
    <row r="52" spans="1:14">
      <c r="A52" s="767"/>
      <c r="B52" s="752"/>
      <c r="C52" s="1069" t="s">
        <v>529</v>
      </c>
      <c r="D52" s="1069"/>
      <c r="E52" s="1069"/>
      <c r="F52" s="1069"/>
      <c r="G52" s="1069"/>
      <c r="H52" s="1069"/>
      <c r="I52" s="1069"/>
      <c r="J52" s="1069"/>
      <c r="K52" s="1069"/>
      <c r="L52" s="768">
        <v>52.64</v>
      </c>
      <c r="M52" s="769"/>
      <c r="N52" s="786">
        <v>261</v>
      </c>
    </row>
    <row r="53" spans="1:14">
      <c r="A53" s="767"/>
      <c r="B53" s="752"/>
      <c r="C53" s="1069" t="s">
        <v>530</v>
      </c>
      <c r="D53" s="1069"/>
      <c r="E53" s="1069"/>
      <c r="F53" s="1069"/>
      <c r="G53" s="1069"/>
      <c r="H53" s="1069"/>
      <c r="I53" s="1069"/>
      <c r="J53" s="1069"/>
      <c r="K53" s="1069"/>
      <c r="L53" s="771"/>
      <c r="M53" s="769"/>
      <c r="N53" s="772"/>
    </row>
    <row r="54" spans="1:14">
      <c r="A54" s="767"/>
      <c r="B54" s="752"/>
      <c r="C54" s="1069" t="s">
        <v>531</v>
      </c>
      <c r="D54" s="1069"/>
      <c r="E54" s="1069"/>
      <c r="F54" s="1069"/>
      <c r="G54" s="1069"/>
      <c r="H54" s="1069"/>
      <c r="I54" s="1069"/>
      <c r="J54" s="1069"/>
      <c r="K54" s="1069"/>
      <c r="L54" s="768">
        <v>52.64</v>
      </c>
      <c r="M54" s="769"/>
      <c r="N54" s="786">
        <v>261</v>
      </c>
    </row>
    <row r="55" spans="1:14">
      <c r="A55" s="767"/>
      <c r="B55" s="752"/>
      <c r="C55" s="1069" t="s">
        <v>532</v>
      </c>
      <c r="D55" s="1069"/>
      <c r="E55" s="1069"/>
      <c r="F55" s="1069"/>
      <c r="G55" s="1069"/>
      <c r="H55" s="1069"/>
      <c r="I55" s="1069"/>
      <c r="J55" s="1069"/>
      <c r="K55" s="1069"/>
      <c r="L55" s="768">
        <v>52.64</v>
      </c>
      <c r="M55" s="769"/>
      <c r="N55" s="786">
        <v>261</v>
      </c>
    </row>
    <row r="56" spans="1:14">
      <c r="A56" s="767"/>
      <c r="B56" s="752"/>
      <c r="C56" s="1069" t="s">
        <v>533</v>
      </c>
      <c r="D56" s="1069"/>
      <c r="E56" s="1069"/>
      <c r="F56" s="1069"/>
      <c r="G56" s="1069"/>
      <c r="H56" s="1069"/>
      <c r="I56" s="1069"/>
      <c r="J56" s="1069"/>
      <c r="K56" s="1069"/>
      <c r="L56" s="768">
        <v>52.64</v>
      </c>
      <c r="M56" s="769"/>
      <c r="N56" s="786">
        <v>261</v>
      </c>
    </row>
    <row r="57" spans="1:14">
      <c r="A57" s="767"/>
      <c r="B57" s="752"/>
      <c r="C57" s="1069" t="s">
        <v>534</v>
      </c>
      <c r="D57" s="1069"/>
      <c r="E57" s="1069"/>
      <c r="F57" s="1069"/>
      <c r="G57" s="1069"/>
      <c r="H57" s="1069"/>
      <c r="I57" s="1069"/>
      <c r="J57" s="1069"/>
      <c r="K57" s="1069"/>
      <c r="L57" s="771"/>
      <c r="M57" s="769"/>
      <c r="N57" s="772"/>
    </row>
    <row r="58" spans="1:14">
      <c r="A58" s="767"/>
      <c r="B58" s="752"/>
      <c r="C58" s="1069" t="s">
        <v>535</v>
      </c>
      <c r="D58" s="1069"/>
      <c r="E58" s="1069"/>
      <c r="F58" s="1069"/>
      <c r="G58" s="1069"/>
      <c r="H58" s="1069"/>
      <c r="I58" s="1069"/>
      <c r="J58" s="1069"/>
      <c r="K58" s="1069"/>
      <c r="L58" s="768">
        <v>52.64</v>
      </c>
      <c r="M58" s="769"/>
      <c r="N58" s="786">
        <v>261</v>
      </c>
    </row>
    <row r="59" spans="1:14">
      <c r="A59" s="767"/>
      <c r="B59" s="773"/>
      <c r="C59" s="1073" t="s">
        <v>536</v>
      </c>
      <c r="D59" s="1073"/>
      <c r="E59" s="1073"/>
      <c r="F59" s="1073"/>
      <c r="G59" s="1073"/>
      <c r="H59" s="1073"/>
      <c r="I59" s="1073"/>
      <c r="J59" s="1073"/>
      <c r="K59" s="1073"/>
      <c r="L59" s="774">
        <v>52.64</v>
      </c>
      <c r="M59" s="775"/>
      <c r="N59" s="787">
        <v>261</v>
      </c>
    </row>
    <row r="60" spans="1:14">
      <c r="B60" s="758"/>
      <c r="C60" s="756"/>
      <c r="D60" s="756"/>
      <c r="E60" s="756"/>
      <c r="F60" s="756"/>
      <c r="G60" s="756"/>
      <c r="H60" s="756"/>
      <c r="I60" s="756"/>
      <c r="J60" s="756"/>
      <c r="K60" s="756"/>
      <c r="L60" s="777"/>
      <c r="M60" s="778"/>
      <c r="N60" s="779"/>
    </row>
    <row r="61" spans="1:14">
      <c r="A61" s="780"/>
      <c r="B61" s="781"/>
      <c r="C61" s="781"/>
      <c r="D61" s="781"/>
      <c r="E61" s="781"/>
      <c r="F61" s="781"/>
      <c r="G61" s="781"/>
      <c r="H61" s="781"/>
      <c r="I61" s="781"/>
      <c r="J61" s="781"/>
      <c r="K61" s="781"/>
      <c r="L61" s="781"/>
      <c r="M61" s="781"/>
      <c r="N61" s="781"/>
    </row>
    <row r="62" spans="1:14">
      <c r="A62" s="704"/>
      <c r="B62" s="788" t="s">
        <v>537</v>
      </c>
      <c r="C62" s="1076" t="s">
        <v>538</v>
      </c>
      <c r="D62" s="1076"/>
      <c r="E62" s="1076"/>
      <c r="F62" s="1076"/>
      <c r="G62" s="1076"/>
      <c r="H62" s="1076"/>
      <c r="I62" s="1076"/>
      <c r="J62" s="1076"/>
      <c r="K62" s="1076"/>
      <c r="L62" s="1076"/>
      <c r="M62" s="721"/>
      <c r="N62" s="721"/>
    </row>
    <row r="63" spans="1:14">
      <c r="A63" s="704"/>
      <c r="B63" s="789"/>
      <c r="C63" s="1077" t="s">
        <v>539</v>
      </c>
      <c r="D63" s="1077"/>
      <c r="E63" s="1077"/>
      <c r="F63" s="1077"/>
      <c r="G63" s="1077"/>
      <c r="H63" s="1077"/>
      <c r="I63" s="1077"/>
      <c r="J63" s="1077"/>
      <c r="K63" s="1077"/>
      <c r="L63" s="1077"/>
      <c r="M63" s="721"/>
      <c r="N63" s="721"/>
    </row>
    <row r="64" spans="1:14">
      <c r="A64" s="704"/>
      <c r="B64" s="788" t="s">
        <v>540</v>
      </c>
      <c r="C64" s="1076" t="s">
        <v>541</v>
      </c>
      <c r="D64" s="1076"/>
      <c r="E64" s="1076"/>
      <c r="F64" s="1076"/>
      <c r="G64" s="1076"/>
      <c r="H64" s="1076"/>
      <c r="I64" s="1076"/>
      <c r="J64" s="1076"/>
      <c r="K64" s="1076"/>
      <c r="L64" s="1076"/>
      <c r="M64" s="721"/>
      <c r="N64" s="721"/>
    </row>
    <row r="65" spans="1:14">
      <c r="A65" s="704"/>
      <c r="B65" s="790"/>
      <c r="C65" s="1077" t="s">
        <v>539</v>
      </c>
      <c r="D65" s="1077"/>
      <c r="E65" s="1077"/>
      <c r="F65" s="1077"/>
      <c r="G65" s="1077"/>
      <c r="H65" s="1077"/>
      <c r="I65" s="1077"/>
      <c r="J65" s="1077"/>
      <c r="K65" s="1077"/>
      <c r="L65" s="1077"/>
      <c r="M65" s="721"/>
      <c r="N65" s="721"/>
    </row>
  </sheetData>
  <mergeCells count="52">
    <mergeCell ref="C64:L64"/>
    <mergeCell ref="C65:L65"/>
    <mergeCell ref="C56:K56"/>
    <mergeCell ref="C57:K57"/>
    <mergeCell ref="C58:K58"/>
    <mergeCell ref="C59:K59"/>
    <mergeCell ref="C62:L62"/>
    <mergeCell ref="C63:L63"/>
    <mergeCell ref="C55:K55"/>
    <mergeCell ref="C42:N42"/>
    <mergeCell ref="C43:N43"/>
    <mergeCell ref="C44:N44"/>
    <mergeCell ref="C45:N45"/>
    <mergeCell ref="C46:N46"/>
    <mergeCell ref="C47:N47"/>
    <mergeCell ref="C48:E48"/>
    <mergeCell ref="C51:K51"/>
    <mergeCell ref="C52:K52"/>
    <mergeCell ref="C53:K53"/>
    <mergeCell ref="C54:K54"/>
    <mergeCell ref="C41:N41"/>
    <mergeCell ref="L32:M32"/>
    <mergeCell ref="A34:A36"/>
    <mergeCell ref="B34:B36"/>
    <mergeCell ref="C34:E36"/>
    <mergeCell ref="F34:F36"/>
    <mergeCell ref="G34:I35"/>
    <mergeCell ref="J34:L35"/>
    <mergeCell ref="M34:M36"/>
    <mergeCell ref="N34:N36"/>
    <mergeCell ref="C37:E37"/>
    <mergeCell ref="A38:N38"/>
    <mergeCell ref="A39:N39"/>
    <mergeCell ref="C40:E40"/>
    <mergeCell ref="L31:M31"/>
    <mergeCell ref="D9:N9"/>
    <mergeCell ref="A12:N12"/>
    <mergeCell ref="A13:N13"/>
    <mergeCell ref="A15:N15"/>
    <mergeCell ref="A16:N16"/>
    <mergeCell ref="A17:N17"/>
    <mergeCell ref="A19:N19"/>
    <mergeCell ref="A20:N20"/>
    <mergeCell ref="B22:F22"/>
    <mergeCell ref="B23:F23"/>
    <mergeCell ref="L30:M30"/>
    <mergeCell ref="J4:N4"/>
    <mergeCell ref="J5:N5"/>
    <mergeCell ref="J6:N6"/>
    <mergeCell ref="J7:N7"/>
    <mergeCell ref="K8:L8"/>
    <mergeCell ref="M8:N8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1396D2-1F53-414E-8186-D02549454D1B}">
  <dimension ref="A1:N361"/>
  <sheetViews>
    <sheetView topLeftCell="A286" workbookViewId="0">
      <selection activeCell="A13" sqref="A13:N13"/>
    </sheetView>
  </sheetViews>
  <sheetFormatPr defaultRowHeight="12.75"/>
  <sheetData>
    <row r="1" spans="1:14">
      <c r="B1" s="702"/>
      <c r="C1" s="702"/>
      <c r="D1" s="702"/>
      <c r="E1" s="702"/>
      <c r="F1" s="702"/>
      <c r="G1" s="702"/>
      <c r="H1" s="702"/>
      <c r="I1" s="702"/>
      <c r="J1" s="702"/>
      <c r="K1" s="702"/>
      <c r="L1" s="702"/>
      <c r="M1" s="702"/>
      <c r="N1" s="703" t="s">
        <v>473</v>
      </c>
    </row>
    <row r="2" spans="1:14">
      <c r="B2" s="702"/>
      <c r="C2" s="702"/>
      <c r="D2" s="702"/>
      <c r="E2" s="702"/>
      <c r="F2" s="702"/>
      <c r="G2" s="702"/>
      <c r="H2" s="702"/>
      <c r="I2" s="702"/>
      <c r="J2" s="702"/>
      <c r="K2" s="702"/>
      <c r="L2" s="702"/>
      <c r="M2" s="702"/>
      <c r="N2" s="703" t="s">
        <v>474</v>
      </c>
    </row>
    <row r="3" spans="1:14">
      <c r="B3" s="702"/>
      <c r="C3" s="702"/>
      <c r="D3" s="702"/>
      <c r="E3" s="702"/>
      <c r="F3" s="702"/>
      <c r="G3" s="702"/>
      <c r="H3" s="702"/>
      <c r="I3" s="702"/>
      <c r="J3" s="702"/>
      <c r="K3" s="705"/>
      <c r="L3" s="1049" t="s">
        <v>158</v>
      </c>
      <c r="M3" s="1049"/>
      <c r="N3" s="1049"/>
    </row>
    <row r="4" spans="1:14">
      <c r="B4" s="702"/>
      <c r="C4" s="702"/>
      <c r="D4" s="702"/>
      <c r="E4" s="702"/>
      <c r="F4" s="702"/>
      <c r="G4" s="702"/>
      <c r="H4" s="702"/>
      <c r="I4" s="702"/>
      <c r="J4" s="702"/>
      <c r="K4" s="1049" t="s">
        <v>428</v>
      </c>
      <c r="L4" s="1049"/>
      <c r="M4" s="1049"/>
      <c r="N4" s="1049"/>
    </row>
    <row r="5" spans="1:14">
      <c r="B5" s="702"/>
      <c r="C5" s="702"/>
      <c r="D5" s="702"/>
      <c r="E5" s="702"/>
      <c r="F5" s="702"/>
      <c r="G5" s="702"/>
      <c r="H5" s="702"/>
      <c r="I5" s="702"/>
      <c r="J5" s="702"/>
      <c r="K5" s="1049" t="s">
        <v>429</v>
      </c>
      <c r="L5" s="1049"/>
      <c r="M5" s="1049"/>
      <c r="N5" s="1049"/>
    </row>
    <row r="6" spans="1:14">
      <c r="B6" s="702"/>
      <c r="C6" s="702"/>
      <c r="D6" s="702"/>
      <c r="E6" s="702"/>
      <c r="F6" s="702"/>
      <c r="G6" s="702"/>
      <c r="H6" s="702"/>
      <c r="I6" s="702"/>
      <c r="J6" s="702"/>
      <c r="K6" s="1049" t="s">
        <v>475</v>
      </c>
      <c r="L6" s="1049"/>
      <c r="M6" s="1049"/>
      <c r="N6" s="1049"/>
    </row>
    <row r="7" spans="1:14">
      <c r="B7" s="702"/>
      <c r="C7" s="702"/>
      <c r="D7" s="702"/>
      <c r="E7" s="702"/>
      <c r="F7" s="702"/>
      <c r="G7" s="702"/>
      <c r="H7" s="702"/>
      <c r="I7" s="702"/>
      <c r="J7" s="702"/>
      <c r="K7" s="1049" t="s">
        <v>476</v>
      </c>
      <c r="L7" s="1049"/>
      <c r="M7" s="1049"/>
      <c r="N7" s="1049"/>
    </row>
    <row r="8" spans="1:14">
      <c r="B8" s="702"/>
      <c r="C8" s="702"/>
      <c r="D8" s="702"/>
      <c r="E8" s="702"/>
      <c r="F8" s="702"/>
      <c r="G8" s="702"/>
      <c r="H8" s="702"/>
      <c r="I8" s="702"/>
      <c r="J8" s="702"/>
      <c r="K8" s="702"/>
      <c r="L8" s="702"/>
      <c r="M8" s="702"/>
      <c r="N8" s="703"/>
    </row>
    <row r="9" spans="1:14">
      <c r="A9" s="704"/>
      <c r="B9" s="704"/>
      <c r="C9" s="704"/>
      <c r="D9" s="704"/>
      <c r="E9" s="704"/>
      <c r="F9" s="704"/>
      <c r="G9" s="704"/>
      <c r="H9" s="704"/>
      <c r="I9" s="704"/>
      <c r="J9" s="704"/>
      <c r="K9" s="704"/>
      <c r="L9" s="704"/>
      <c r="M9" s="704"/>
      <c r="N9" s="703"/>
    </row>
    <row r="10" spans="1:14">
      <c r="A10" s="706" t="s">
        <v>477</v>
      </c>
      <c r="B10" s="707"/>
      <c r="C10" s="704"/>
      <c r="D10" s="1048" t="s">
        <v>553</v>
      </c>
      <c r="E10" s="1048"/>
      <c r="F10" s="1048"/>
      <c r="G10" s="1048"/>
      <c r="H10" s="1048"/>
      <c r="I10" s="1048"/>
      <c r="J10" s="1048"/>
      <c r="K10" s="1048"/>
      <c r="L10" s="1048"/>
      <c r="M10" s="1048"/>
      <c r="N10" s="1048"/>
    </row>
    <row r="11" spans="1:14">
      <c r="A11" s="706" t="s">
        <v>478</v>
      </c>
      <c r="B11" s="707"/>
      <c r="C11" s="704"/>
      <c r="D11" s="708" t="s">
        <v>479</v>
      </c>
      <c r="E11" s="708"/>
      <c r="F11" s="708"/>
      <c r="G11" s="708"/>
      <c r="H11" s="708"/>
      <c r="I11" s="708"/>
      <c r="J11" s="708"/>
      <c r="K11" s="708"/>
      <c r="L11" s="708"/>
      <c r="M11" s="708"/>
      <c r="N11" s="708"/>
    </row>
    <row r="12" spans="1:14">
      <c r="A12" s="709"/>
      <c r="B12" s="704"/>
      <c r="C12" s="704"/>
      <c r="D12" s="704"/>
      <c r="E12" s="704"/>
      <c r="F12" s="707"/>
      <c r="G12" s="707"/>
      <c r="H12" s="707"/>
      <c r="I12" s="707"/>
      <c r="J12" s="707"/>
      <c r="K12" s="707"/>
      <c r="L12" s="707"/>
      <c r="M12" s="707"/>
      <c r="N12" s="707"/>
    </row>
    <row r="13" spans="1:14" ht="27" customHeight="1">
      <c r="A13" s="1051" t="s">
        <v>554</v>
      </c>
      <c r="B13" s="1051"/>
      <c r="C13" s="1051"/>
      <c r="D13" s="1051"/>
      <c r="E13" s="1051"/>
      <c r="F13" s="1051"/>
      <c r="G13" s="1051"/>
      <c r="H13" s="1051"/>
      <c r="I13" s="1051"/>
      <c r="J13" s="1051"/>
      <c r="K13" s="1051"/>
      <c r="L13" s="1051"/>
      <c r="M13" s="1051"/>
      <c r="N13" s="1051"/>
    </row>
    <row r="14" spans="1:14">
      <c r="A14" s="1052" t="s">
        <v>431</v>
      </c>
      <c r="B14" s="1052"/>
      <c r="C14" s="1052"/>
      <c r="D14" s="1052"/>
      <c r="E14" s="1052"/>
      <c r="F14" s="1052"/>
      <c r="G14" s="1052"/>
      <c r="H14" s="1052"/>
      <c r="I14" s="1052"/>
      <c r="J14" s="1052"/>
      <c r="K14" s="1052"/>
      <c r="L14" s="1052"/>
      <c r="M14" s="1052"/>
      <c r="N14" s="1052"/>
    </row>
    <row r="15" spans="1:14">
      <c r="A15" s="710"/>
      <c r="B15" s="710"/>
      <c r="C15" s="710"/>
      <c r="D15" s="710"/>
      <c r="E15" s="710"/>
      <c r="F15" s="710"/>
      <c r="G15" s="710"/>
      <c r="H15" s="710"/>
      <c r="I15" s="710"/>
      <c r="J15" s="710"/>
      <c r="K15" s="710"/>
      <c r="L15" s="710"/>
      <c r="M15" s="710"/>
      <c r="N15" s="710"/>
    </row>
    <row r="16" spans="1:14">
      <c r="A16" s="1053"/>
      <c r="B16" s="1053"/>
      <c r="C16" s="1053"/>
      <c r="D16" s="1053"/>
      <c r="E16" s="1053"/>
      <c r="F16" s="1053"/>
      <c r="G16" s="1053"/>
      <c r="H16" s="1053"/>
      <c r="I16" s="1053"/>
      <c r="J16" s="1053"/>
      <c r="K16" s="1053"/>
      <c r="L16" s="1053"/>
      <c r="M16" s="1053"/>
      <c r="N16" s="1053"/>
    </row>
    <row r="17" spans="1:14">
      <c r="A17" s="1052" t="s">
        <v>481</v>
      </c>
      <c r="B17" s="1052"/>
      <c r="C17" s="1052"/>
      <c r="D17" s="1052"/>
      <c r="E17" s="1052"/>
      <c r="F17" s="1052"/>
      <c r="G17" s="1052"/>
      <c r="H17" s="1052"/>
      <c r="I17" s="1052"/>
      <c r="J17" s="1052"/>
      <c r="K17" s="1052"/>
      <c r="L17" s="1052"/>
      <c r="M17" s="1052"/>
      <c r="N17" s="1052"/>
    </row>
    <row r="18" spans="1:14" ht="18">
      <c r="A18" s="1054" t="s">
        <v>555</v>
      </c>
      <c r="B18" s="1054"/>
      <c r="C18" s="1054"/>
      <c r="D18" s="1054"/>
      <c r="E18" s="1054"/>
      <c r="F18" s="1054"/>
      <c r="G18" s="1054"/>
      <c r="H18" s="1054"/>
      <c r="I18" s="1054"/>
      <c r="J18" s="1054"/>
      <c r="K18" s="1054"/>
      <c r="L18" s="1054"/>
      <c r="M18" s="1054"/>
      <c r="N18" s="1054"/>
    </row>
    <row r="19" spans="1:14" ht="18">
      <c r="A19" s="711"/>
      <c r="B19" s="711"/>
      <c r="C19" s="711"/>
      <c r="D19" s="711"/>
      <c r="E19" s="711"/>
      <c r="F19" s="711"/>
      <c r="G19" s="711"/>
      <c r="H19" s="711"/>
      <c r="I19" s="711"/>
      <c r="J19" s="711"/>
      <c r="K19" s="711"/>
      <c r="L19" s="711"/>
      <c r="M19" s="711"/>
      <c r="N19" s="711"/>
    </row>
    <row r="20" spans="1:14">
      <c r="A20" s="1055" t="s">
        <v>556</v>
      </c>
      <c r="B20" s="1055"/>
      <c r="C20" s="1055"/>
      <c r="D20" s="1055"/>
      <c r="E20" s="1055"/>
      <c r="F20" s="1055"/>
      <c r="G20" s="1055"/>
      <c r="H20" s="1055"/>
      <c r="I20" s="1055"/>
      <c r="J20" s="1055"/>
      <c r="K20" s="1055"/>
      <c r="L20" s="1055"/>
      <c r="M20" s="1055"/>
      <c r="N20" s="1055"/>
    </row>
    <row r="21" spans="1:14">
      <c r="A21" s="1052" t="s">
        <v>484</v>
      </c>
      <c r="B21" s="1052"/>
      <c r="C21" s="1052"/>
      <c r="D21" s="1052"/>
      <c r="E21" s="1052"/>
      <c r="F21" s="1052"/>
      <c r="G21" s="1052"/>
      <c r="H21" s="1052"/>
      <c r="I21" s="1052"/>
      <c r="J21" s="1052"/>
      <c r="K21" s="1052"/>
      <c r="L21" s="1052"/>
      <c r="M21" s="1052"/>
      <c r="N21" s="1052"/>
    </row>
    <row r="22" spans="1:14">
      <c r="A22" s="704" t="s">
        <v>485</v>
      </c>
      <c r="B22" s="712" t="s">
        <v>486</v>
      </c>
      <c r="C22" s="702" t="s">
        <v>487</v>
      </c>
      <c r="D22" s="702"/>
      <c r="E22" s="702"/>
      <c r="F22" s="713"/>
      <c r="G22" s="713"/>
      <c r="H22" s="713"/>
      <c r="I22" s="713"/>
      <c r="J22" s="713"/>
      <c r="K22" s="713"/>
      <c r="L22" s="713"/>
      <c r="M22" s="713"/>
      <c r="N22" s="713"/>
    </row>
    <row r="23" spans="1:14">
      <c r="A23" s="704" t="s">
        <v>488</v>
      </c>
      <c r="B23" s="1056" t="s">
        <v>489</v>
      </c>
      <c r="C23" s="1056"/>
      <c r="D23" s="1056"/>
      <c r="E23" s="1056"/>
      <c r="F23" s="1056"/>
      <c r="G23" s="713"/>
      <c r="H23" s="713"/>
      <c r="I23" s="713"/>
      <c r="J23" s="713"/>
      <c r="K23" s="713"/>
      <c r="L23" s="713"/>
      <c r="M23" s="713"/>
      <c r="N23" s="713"/>
    </row>
    <row r="24" spans="1:14">
      <c r="A24" s="704"/>
      <c r="B24" s="1057" t="s">
        <v>490</v>
      </c>
      <c r="C24" s="1057"/>
      <c r="D24" s="1057"/>
      <c r="E24" s="1057"/>
      <c r="F24" s="1057"/>
      <c r="G24" s="714"/>
      <c r="H24" s="714"/>
      <c r="I24" s="714"/>
      <c r="J24" s="714"/>
      <c r="K24" s="714"/>
      <c r="L24" s="714"/>
      <c r="M24" s="715"/>
      <c r="N24" s="714"/>
    </row>
    <row r="25" spans="1:14">
      <c r="A25" s="704"/>
      <c r="B25" s="704"/>
      <c r="C25" s="704"/>
      <c r="D25" s="716"/>
      <c r="E25" s="716"/>
      <c r="F25" s="716"/>
      <c r="G25" s="716"/>
      <c r="H25" s="716"/>
      <c r="I25" s="716"/>
      <c r="J25" s="716"/>
      <c r="K25" s="716"/>
      <c r="L25" s="716"/>
      <c r="M25" s="714"/>
      <c r="N25" s="714"/>
    </row>
    <row r="26" spans="1:14">
      <c r="A26" s="717" t="s">
        <v>491</v>
      </c>
      <c r="B26" s="704"/>
      <c r="C26" s="704"/>
      <c r="D26" s="708" t="s">
        <v>492</v>
      </c>
      <c r="E26" s="718"/>
      <c r="F26" s="719"/>
      <c r="G26" s="720"/>
      <c r="H26" s="720"/>
      <c r="I26" s="720"/>
      <c r="J26" s="720"/>
      <c r="K26" s="720"/>
      <c r="L26" s="720"/>
      <c r="M26" s="720"/>
      <c r="N26" s="720"/>
    </row>
    <row r="27" spans="1:14">
      <c r="A27" s="704"/>
      <c r="B27" s="721"/>
      <c r="C27" s="721"/>
      <c r="D27" s="722"/>
      <c r="E27" s="722"/>
      <c r="F27" s="722"/>
      <c r="G27" s="722"/>
      <c r="H27" s="722"/>
      <c r="I27" s="722"/>
      <c r="J27" s="722"/>
      <c r="K27" s="722"/>
      <c r="L27" s="722"/>
      <c r="M27" s="722"/>
      <c r="N27" s="722"/>
    </row>
    <row r="28" spans="1:14">
      <c r="A28" s="717" t="s">
        <v>493</v>
      </c>
      <c r="B28" s="721"/>
      <c r="C28" s="723">
        <v>863.49</v>
      </c>
      <c r="D28" s="724" t="s">
        <v>557</v>
      </c>
      <c r="E28" s="725" t="s">
        <v>495</v>
      </c>
      <c r="G28" s="721"/>
      <c r="H28" s="721"/>
      <c r="I28" s="721"/>
      <c r="J28" s="721"/>
      <c r="K28" s="721"/>
      <c r="L28" s="726"/>
      <c r="M28" s="726"/>
      <c r="N28" s="721"/>
    </row>
    <row r="29" spans="1:14">
      <c r="A29" s="704"/>
      <c r="B29" s="727" t="s">
        <v>496</v>
      </c>
      <c r="C29" s="728"/>
      <c r="D29" s="729"/>
      <c r="E29" s="725"/>
      <c r="G29" s="721"/>
    </row>
    <row r="30" spans="1:14">
      <c r="A30" s="704"/>
      <c r="B30" s="730" t="s">
        <v>438</v>
      </c>
      <c r="C30" s="723">
        <v>653.02</v>
      </c>
      <c r="D30" s="724" t="s">
        <v>558</v>
      </c>
      <c r="E30" s="725" t="s">
        <v>495</v>
      </c>
      <c r="G30" s="721" t="s">
        <v>498</v>
      </c>
      <c r="I30" s="721"/>
      <c r="J30" s="721"/>
      <c r="K30" s="721"/>
      <c r="L30" s="723">
        <v>68.69</v>
      </c>
      <c r="M30" s="731" t="s">
        <v>559</v>
      </c>
      <c r="N30" s="725" t="s">
        <v>495</v>
      </c>
    </row>
    <row r="31" spans="1:14">
      <c r="A31" s="704"/>
      <c r="B31" s="730" t="s">
        <v>439</v>
      </c>
      <c r="C31" s="723">
        <v>210.47</v>
      </c>
      <c r="D31" s="732" t="s">
        <v>560</v>
      </c>
      <c r="E31" s="725" t="s">
        <v>495</v>
      </c>
      <c r="G31" s="721" t="s">
        <v>499</v>
      </c>
      <c r="I31" s="721"/>
      <c r="J31" s="721"/>
      <c r="K31" s="721"/>
      <c r="L31" s="1058">
        <v>267.72000000000003</v>
      </c>
      <c r="M31" s="1058"/>
      <c r="N31" s="725" t="s">
        <v>500</v>
      </c>
    </row>
    <row r="32" spans="1:14">
      <c r="A32" s="704"/>
      <c r="B32" s="730" t="s">
        <v>440</v>
      </c>
      <c r="C32" s="723">
        <v>0</v>
      </c>
      <c r="D32" s="732" t="s">
        <v>497</v>
      </c>
      <c r="E32" s="725" t="s">
        <v>495</v>
      </c>
      <c r="G32" s="721" t="s">
        <v>501</v>
      </c>
      <c r="I32" s="721"/>
      <c r="J32" s="721"/>
      <c r="K32" s="721"/>
      <c r="L32" s="1058">
        <v>24.74</v>
      </c>
      <c r="M32" s="1058"/>
      <c r="N32" s="725" t="s">
        <v>500</v>
      </c>
    </row>
    <row r="33" spans="1:14">
      <c r="A33" s="704"/>
      <c r="B33" s="730" t="s">
        <v>502</v>
      </c>
      <c r="C33" s="723">
        <v>0</v>
      </c>
      <c r="D33" s="724" t="s">
        <v>497</v>
      </c>
      <c r="E33" s="725" t="s">
        <v>495</v>
      </c>
      <c r="G33" s="721" t="s">
        <v>503</v>
      </c>
      <c r="H33" s="721"/>
      <c r="I33" s="721"/>
      <c r="J33" s="721"/>
      <c r="K33" s="721"/>
      <c r="L33" s="1050" t="s">
        <v>215</v>
      </c>
      <c r="M33" s="1050"/>
      <c r="N33" s="721"/>
    </row>
    <row r="34" spans="1:14">
      <c r="A34" s="733"/>
    </row>
    <row r="35" spans="1:14">
      <c r="A35" s="1060" t="s">
        <v>9</v>
      </c>
      <c r="B35" s="1061" t="s">
        <v>432</v>
      </c>
      <c r="C35" s="1061" t="s">
        <v>504</v>
      </c>
      <c r="D35" s="1061"/>
      <c r="E35" s="1061"/>
      <c r="F35" s="1061" t="s">
        <v>505</v>
      </c>
      <c r="G35" s="1061" t="s">
        <v>87</v>
      </c>
      <c r="H35" s="1061"/>
      <c r="I35" s="1061"/>
      <c r="J35" s="1061" t="s">
        <v>506</v>
      </c>
      <c r="K35" s="1061"/>
      <c r="L35" s="1061"/>
      <c r="M35" s="1061" t="s">
        <v>507</v>
      </c>
      <c r="N35" s="1061" t="s">
        <v>508</v>
      </c>
    </row>
    <row r="36" spans="1:14">
      <c r="A36" s="1060"/>
      <c r="B36" s="1061"/>
      <c r="C36" s="1061"/>
      <c r="D36" s="1061"/>
      <c r="E36" s="1061"/>
      <c r="F36" s="1061"/>
      <c r="G36" s="1061"/>
      <c r="H36" s="1061"/>
      <c r="I36" s="1061"/>
      <c r="J36" s="1061"/>
      <c r="K36" s="1061"/>
      <c r="L36" s="1061"/>
      <c r="M36" s="1061"/>
      <c r="N36" s="1061"/>
    </row>
    <row r="37" spans="1:14" ht="45">
      <c r="A37" s="1060"/>
      <c r="B37" s="1061"/>
      <c r="C37" s="1061"/>
      <c r="D37" s="1061"/>
      <c r="E37" s="1061"/>
      <c r="F37" s="1061"/>
      <c r="G37" s="734" t="s">
        <v>509</v>
      </c>
      <c r="H37" s="734" t="s">
        <v>510</v>
      </c>
      <c r="I37" s="734" t="s">
        <v>511</v>
      </c>
      <c r="J37" s="734" t="s">
        <v>509</v>
      </c>
      <c r="K37" s="734" t="s">
        <v>510</v>
      </c>
      <c r="L37" s="734" t="s">
        <v>512</v>
      </c>
      <c r="M37" s="1061"/>
      <c r="N37" s="1061"/>
    </row>
    <row r="38" spans="1:14">
      <c r="A38" s="735">
        <v>1</v>
      </c>
      <c r="B38" s="736">
        <v>2</v>
      </c>
      <c r="C38" s="1062">
        <v>3</v>
      </c>
      <c r="D38" s="1062"/>
      <c r="E38" s="1062"/>
      <c r="F38" s="736">
        <v>4</v>
      </c>
      <c r="G38" s="736">
        <v>5</v>
      </c>
      <c r="H38" s="736">
        <v>6</v>
      </c>
      <c r="I38" s="736">
        <v>7</v>
      </c>
      <c r="J38" s="736">
        <v>8</v>
      </c>
      <c r="K38" s="736">
        <v>9</v>
      </c>
      <c r="L38" s="736">
        <v>10</v>
      </c>
      <c r="M38" s="736">
        <v>11</v>
      </c>
      <c r="N38" s="736">
        <v>12</v>
      </c>
    </row>
    <row r="39" spans="1:14">
      <c r="A39" s="1063" t="s">
        <v>561</v>
      </c>
      <c r="B39" s="1064"/>
      <c r="C39" s="1064"/>
      <c r="D39" s="1064"/>
      <c r="E39" s="1064"/>
      <c r="F39" s="1064"/>
      <c r="G39" s="1064"/>
      <c r="H39" s="1064"/>
      <c r="I39" s="1064"/>
      <c r="J39" s="1064"/>
      <c r="K39" s="1064"/>
      <c r="L39" s="1064"/>
      <c r="M39" s="1064"/>
      <c r="N39" s="1065"/>
    </row>
    <row r="40" spans="1:14">
      <c r="A40" s="1066" t="s">
        <v>562</v>
      </c>
      <c r="B40" s="1067"/>
      <c r="C40" s="1067"/>
      <c r="D40" s="1067"/>
      <c r="E40" s="1067"/>
      <c r="F40" s="1067"/>
      <c r="G40" s="1067"/>
      <c r="H40" s="1067"/>
      <c r="I40" s="1067"/>
      <c r="J40" s="1067"/>
      <c r="K40" s="1067"/>
      <c r="L40" s="1067"/>
      <c r="M40" s="1067"/>
      <c r="N40" s="1068"/>
    </row>
    <row r="41" spans="1:14" ht="22.5">
      <c r="A41" s="737" t="s">
        <v>0</v>
      </c>
      <c r="B41" s="738" t="s">
        <v>563</v>
      </c>
      <c r="C41" s="1059" t="s">
        <v>564</v>
      </c>
      <c r="D41" s="1059"/>
      <c r="E41" s="1059"/>
      <c r="F41" s="739" t="s">
        <v>565</v>
      </c>
      <c r="G41" s="740"/>
      <c r="H41" s="740"/>
      <c r="I41" s="743">
        <v>4.0300000000000002E-2</v>
      </c>
      <c r="J41" s="753"/>
      <c r="K41" s="740"/>
      <c r="L41" s="753"/>
      <c r="M41" s="740"/>
      <c r="N41" s="791"/>
    </row>
    <row r="42" spans="1:14">
      <c r="A42" s="750"/>
      <c r="B42" s="749"/>
      <c r="C42" s="1069" t="s">
        <v>566</v>
      </c>
      <c r="D42" s="1069"/>
      <c r="E42" s="1069"/>
      <c r="F42" s="1069"/>
      <c r="G42" s="1069"/>
      <c r="H42" s="1069"/>
      <c r="I42" s="1069"/>
      <c r="J42" s="1069"/>
      <c r="K42" s="1069"/>
      <c r="L42" s="1069"/>
      <c r="M42" s="1069"/>
      <c r="N42" s="1070"/>
    </row>
    <row r="43" spans="1:14" ht="56.25">
      <c r="A43" s="751"/>
      <c r="B43" s="752" t="s">
        <v>567</v>
      </c>
      <c r="C43" s="1069" t="s">
        <v>568</v>
      </c>
      <c r="D43" s="1069"/>
      <c r="E43" s="1069"/>
      <c r="F43" s="1069"/>
      <c r="G43" s="1069"/>
      <c r="H43" s="1069"/>
      <c r="I43" s="1069"/>
      <c r="J43" s="1069"/>
      <c r="K43" s="1069"/>
      <c r="L43" s="1069"/>
      <c r="M43" s="1069"/>
      <c r="N43" s="1070"/>
    </row>
    <row r="44" spans="1:14">
      <c r="A44" s="792"/>
      <c r="B44" s="752" t="s">
        <v>1</v>
      </c>
      <c r="C44" s="1069" t="s">
        <v>469</v>
      </c>
      <c r="D44" s="1069"/>
      <c r="E44" s="1069"/>
      <c r="F44" s="793"/>
      <c r="G44" s="759"/>
      <c r="H44" s="759"/>
      <c r="I44" s="759"/>
      <c r="J44" s="794">
        <v>3150.45</v>
      </c>
      <c r="K44" s="795">
        <v>1.1499999999999999</v>
      </c>
      <c r="L44" s="796">
        <v>146.01</v>
      </c>
      <c r="M44" s="795">
        <v>10.61</v>
      </c>
      <c r="N44" s="797">
        <v>1549</v>
      </c>
    </row>
    <row r="45" spans="1:14">
      <c r="A45" s="792"/>
      <c r="B45" s="752" t="s">
        <v>3</v>
      </c>
      <c r="C45" s="1069" t="s">
        <v>569</v>
      </c>
      <c r="D45" s="1069"/>
      <c r="E45" s="1069"/>
      <c r="F45" s="793"/>
      <c r="G45" s="759"/>
      <c r="H45" s="759"/>
      <c r="I45" s="759"/>
      <c r="J45" s="796">
        <v>522</v>
      </c>
      <c r="K45" s="795">
        <v>1.1499999999999999</v>
      </c>
      <c r="L45" s="796">
        <v>24.19</v>
      </c>
      <c r="M45" s="795">
        <v>27.08</v>
      </c>
      <c r="N45" s="798">
        <v>655</v>
      </c>
    </row>
    <row r="46" spans="1:14">
      <c r="A46" s="799"/>
      <c r="B46" s="752"/>
      <c r="C46" s="1069" t="s">
        <v>570</v>
      </c>
      <c r="D46" s="1069"/>
      <c r="E46" s="1069"/>
      <c r="F46" s="793" t="s">
        <v>571</v>
      </c>
      <c r="G46" s="800">
        <v>45</v>
      </c>
      <c r="H46" s="795">
        <v>1.1499999999999999</v>
      </c>
      <c r="I46" s="801">
        <v>2.0855250000000001</v>
      </c>
      <c r="J46" s="802"/>
      <c r="K46" s="759"/>
      <c r="L46" s="802"/>
      <c r="M46" s="759"/>
      <c r="N46" s="803"/>
    </row>
    <row r="47" spans="1:14">
      <c r="A47" s="750"/>
      <c r="B47" s="752"/>
      <c r="C47" s="1078" t="s">
        <v>572</v>
      </c>
      <c r="D47" s="1078"/>
      <c r="E47" s="1078"/>
      <c r="F47" s="804"/>
      <c r="G47" s="754"/>
      <c r="H47" s="754"/>
      <c r="I47" s="754"/>
      <c r="J47" s="805">
        <v>3150.45</v>
      </c>
      <c r="K47" s="754"/>
      <c r="L47" s="806">
        <v>146.01</v>
      </c>
      <c r="M47" s="754"/>
      <c r="N47" s="807"/>
    </row>
    <row r="48" spans="1:14">
      <c r="A48" s="799"/>
      <c r="B48" s="752"/>
      <c r="C48" s="1069" t="s">
        <v>573</v>
      </c>
      <c r="D48" s="1069"/>
      <c r="E48" s="1069"/>
      <c r="F48" s="793"/>
      <c r="G48" s="759"/>
      <c r="H48" s="759"/>
      <c r="I48" s="759"/>
      <c r="J48" s="802"/>
      <c r="K48" s="759"/>
      <c r="L48" s="796">
        <v>24.19</v>
      </c>
      <c r="M48" s="759"/>
      <c r="N48" s="798">
        <v>655</v>
      </c>
    </row>
    <row r="49" spans="1:14" ht="45">
      <c r="A49" s="799"/>
      <c r="B49" s="752" t="s">
        <v>574</v>
      </c>
      <c r="C49" s="1069" t="s">
        <v>575</v>
      </c>
      <c r="D49" s="1069"/>
      <c r="E49" s="1069"/>
      <c r="F49" s="793" t="s">
        <v>576</v>
      </c>
      <c r="G49" s="800">
        <v>92</v>
      </c>
      <c r="H49" s="759"/>
      <c r="I49" s="800">
        <v>92</v>
      </c>
      <c r="J49" s="802"/>
      <c r="K49" s="759"/>
      <c r="L49" s="796">
        <v>22.25</v>
      </c>
      <c r="M49" s="759"/>
      <c r="N49" s="798">
        <v>603</v>
      </c>
    </row>
    <row r="50" spans="1:14" ht="45">
      <c r="A50" s="799"/>
      <c r="B50" s="752" t="s">
        <v>577</v>
      </c>
      <c r="C50" s="1069" t="s">
        <v>578</v>
      </c>
      <c r="D50" s="1069"/>
      <c r="E50" s="1069"/>
      <c r="F50" s="793" t="s">
        <v>576</v>
      </c>
      <c r="G50" s="800">
        <v>46</v>
      </c>
      <c r="H50" s="759"/>
      <c r="I50" s="800">
        <v>46</v>
      </c>
      <c r="J50" s="802"/>
      <c r="K50" s="759"/>
      <c r="L50" s="796">
        <v>11.13</v>
      </c>
      <c r="M50" s="759"/>
      <c r="N50" s="798">
        <v>301</v>
      </c>
    </row>
    <row r="51" spans="1:14">
      <c r="A51" s="747"/>
      <c r="B51" s="748"/>
      <c r="C51" s="1059" t="s">
        <v>527</v>
      </c>
      <c r="D51" s="1059"/>
      <c r="E51" s="1059"/>
      <c r="F51" s="739"/>
      <c r="G51" s="740"/>
      <c r="H51" s="740"/>
      <c r="I51" s="740"/>
      <c r="J51" s="753"/>
      <c r="K51" s="740"/>
      <c r="L51" s="744">
        <v>179.39</v>
      </c>
      <c r="M51" s="754"/>
      <c r="N51" s="746">
        <v>2453</v>
      </c>
    </row>
    <row r="52" spans="1:14" ht="22.5">
      <c r="A52" s="737" t="s">
        <v>1</v>
      </c>
      <c r="B52" s="738" t="s">
        <v>579</v>
      </c>
      <c r="C52" s="1059" t="s">
        <v>580</v>
      </c>
      <c r="D52" s="1059"/>
      <c r="E52" s="1059"/>
      <c r="F52" s="739" t="s">
        <v>581</v>
      </c>
      <c r="G52" s="740"/>
      <c r="H52" s="740"/>
      <c r="I52" s="743">
        <v>1.2500000000000001E-2</v>
      </c>
      <c r="J52" s="753"/>
      <c r="K52" s="740"/>
      <c r="L52" s="753"/>
      <c r="M52" s="740"/>
      <c r="N52" s="791"/>
    </row>
    <row r="53" spans="1:14">
      <c r="A53" s="750"/>
      <c r="B53" s="749"/>
      <c r="C53" s="1069" t="s">
        <v>582</v>
      </c>
      <c r="D53" s="1069"/>
      <c r="E53" s="1069"/>
      <c r="F53" s="1069"/>
      <c r="G53" s="1069"/>
      <c r="H53" s="1069"/>
      <c r="I53" s="1069"/>
      <c r="J53" s="1069"/>
      <c r="K53" s="1069"/>
      <c r="L53" s="1069"/>
      <c r="M53" s="1069"/>
      <c r="N53" s="1070"/>
    </row>
    <row r="54" spans="1:14">
      <c r="A54" s="751"/>
      <c r="B54" s="752"/>
      <c r="C54" s="1069" t="s">
        <v>583</v>
      </c>
      <c r="D54" s="1069"/>
      <c r="E54" s="1069"/>
      <c r="F54" s="1069"/>
      <c r="G54" s="1069"/>
      <c r="H54" s="1069"/>
      <c r="I54" s="1069"/>
      <c r="J54" s="1069"/>
      <c r="K54" s="1069"/>
      <c r="L54" s="1069"/>
      <c r="M54" s="1069"/>
      <c r="N54" s="1070"/>
    </row>
    <row r="55" spans="1:14" ht="56.25">
      <c r="A55" s="751"/>
      <c r="B55" s="752" t="s">
        <v>567</v>
      </c>
      <c r="C55" s="1069" t="s">
        <v>568</v>
      </c>
      <c r="D55" s="1069"/>
      <c r="E55" s="1069"/>
      <c r="F55" s="1069"/>
      <c r="G55" s="1069"/>
      <c r="H55" s="1069"/>
      <c r="I55" s="1069"/>
      <c r="J55" s="1069"/>
      <c r="K55" s="1069"/>
      <c r="L55" s="1069"/>
      <c r="M55" s="1069"/>
      <c r="N55" s="1070"/>
    </row>
    <row r="56" spans="1:14">
      <c r="A56" s="792"/>
      <c r="B56" s="752" t="s">
        <v>0</v>
      </c>
      <c r="C56" s="1069" t="s">
        <v>468</v>
      </c>
      <c r="D56" s="1069"/>
      <c r="E56" s="1069"/>
      <c r="F56" s="793"/>
      <c r="G56" s="759"/>
      <c r="H56" s="759"/>
      <c r="I56" s="759"/>
      <c r="J56" s="794">
        <v>1201.2</v>
      </c>
      <c r="K56" s="795">
        <v>1.38</v>
      </c>
      <c r="L56" s="796">
        <v>20.72</v>
      </c>
      <c r="M56" s="795">
        <v>27.08</v>
      </c>
      <c r="N56" s="798">
        <v>561</v>
      </c>
    </row>
    <row r="57" spans="1:14">
      <c r="A57" s="799"/>
      <c r="B57" s="752"/>
      <c r="C57" s="1069" t="s">
        <v>584</v>
      </c>
      <c r="D57" s="1069"/>
      <c r="E57" s="1069"/>
      <c r="F57" s="793" t="s">
        <v>571</v>
      </c>
      <c r="G57" s="800">
        <v>154</v>
      </c>
      <c r="H57" s="795">
        <v>1.38</v>
      </c>
      <c r="I57" s="808">
        <v>2.6564999999999999</v>
      </c>
      <c r="J57" s="802"/>
      <c r="K57" s="759"/>
      <c r="L57" s="802"/>
      <c r="M57" s="759"/>
      <c r="N57" s="803"/>
    </row>
    <row r="58" spans="1:14">
      <c r="A58" s="750"/>
      <c r="B58" s="752"/>
      <c r="C58" s="1078" t="s">
        <v>572</v>
      </c>
      <c r="D58" s="1078"/>
      <c r="E58" s="1078"/>
      <c r="F58" s="804"/>
      <c r="G58" s="754"/>
      <c r="H58" s="754"/>
      <c r="I58" s="754"/>
      <c r="J58" s="805">
        <v>1201.2</v>
      </c>
      <c r="K58" s="754"/>
      <c r="L58" s="806">
        <v>20.72</v>
      </c>
      <c r="M58" s="754"/>
      <c r="N58" s="807"/>
    </row>
    <row r="59" spans="1:14">
      <c r="A59" s="799"/>
      <c r="B59" s="752"/>
      <c r="C59" s="1069" t="s">
        <v>573</v>
      </c>
      <c r="D59" s="1069"/>
      <c r="E59" s="1069"/>
      <c r="F59" s="793"/>
      <c r="G59" s="759"/>
      <c r="H59" s="759"/>
      <c r="I59" s="759"/>
      <c r="J59" s="802"/>
      <c r="K59" s="759"/>
      <c r="L59" s="796">
        <v>20.72</v>
      </c>
      <c r="M59" s="759"/>
      <c r="N59" s="798">
        <v>561</v>
      </c>
    </row>
    <row r="60" spans="1:14" ht="45">
      <c r="A60" s="799"/>
      <c r="B60" s="752" t="s">
        <v>585</v>
      </c>
      <c r="C60" s="1069" t="s">
        <v>586</v>
      </c>
      <c r="D60" s="1069"/>
      <c r="E60" s="1069"/>
      <c r="F60" s="793" t="s">
        <v>576</v>
      </c>
      <c r="G60" s="800">
        <v>89</v>
      </c>
      <c r="H60" s="759"/>
      <c r="I60" s="800">
        <v>89</v>
      </c>
      <c r="J60" s="802"/>
      <c r="K60" s="759"/>
      <c r="L60" s="796">
        <v>18.440000000000001</v>
      </c>
      <c r="M60" s="759"/>
      <c r="N60" s="798">
        <v>499</v>
      </c>
    </row>
    <row r="61" spans="1:14" ht="45">
      <c r="A61" s="799"/>
      <c r="B61" s="752" t="s">
        <v>587</v>
      </c>
      <c r="C61" s="1069" t="s">
        <v>588</v>
      </c>
      <c r="D61" s="1069"/>
      <c r="E61" s="1069"/>
      <c r="F61" s="793" t="s">
        <v>576</v>
      </c>
      <c r="G61" s="800">
        <v>40</v>
      </c>
      <c r="H61" s="759"/>
      <c r="I61" s="800">
        <v>40</v>
      </c>
      <c r="J61" s="802"/>
      <c r="K61" s="759"/>
      <c r="L61" s="796">
        <v>8.2899999999999991</v>
      </c>
      <c r="M61" s="759"/>
      <c r="N61" s="798">
        <v>224</v>
      </c>
    </row>
    <row r="62" spans="1:14">
      <c r="A62" s="747"/>
      <c r="B62" s="748"/>
      <c r="C62" s="1059" t="s">
        <v>527</v>
      </c>
      <c r="D62" s="1059"/>
      <c r="E62" s="1059"/>
      <c r="F62" s="739"/>
      <c r="G62" s="740"/>
      <c r="H62" s="740"/>
      <c r="I62" s="740"/>
      <c r="J62" s="753"/>
      <c r="K62" s="740"/>
      <c r="L62" s="744">
        <v>47.45</v>
      </c>
      <c r="M62" s="754"/>
      <c r="N62" s="746">
        <v>1284</v>
      </c>
    </row>
    <row r="63" spans="1:14" ht="22.5">
      <c r="A63" s="737" t="s">
        <v>3</v>
      </c>
      <c r="B63" s="738" t="s">
        <v>589</v>
      </c>
      <c r="C63" s="1059" t="s">
        <v>590</v>
      </c>
      <c r="D63" s="1059"/>
      <c r="E63" s="1059"/>
      <c r="F63" s="739" t="s">
        <v>565</v>
      </c>
      <c r="G63" s="740"/>
      <c r="H63" s="740"/>
      <c r="I63" s="743">
        <v>2.0799999999999999E-2</v>
      </c>
      <c r="J63" s="753"/>
      <c r="K63" s="740"/>
      <c r="L63" s="753"/>
      <c r="M63" s="740"/>
      <c r="N63" s="791"/>
    </row>
    <row r="64" spans="1:14">
      <c r="A64" s="750"/>
      <c r="B64" s="749"/>
      <c r="C64" s="1069" t="s">
        <v>591</v>
      </c>
      <c r="D64" s="1069"/>
      <c r="E64" s="1069"/>
      <c r="F64" s="1069"/>
      <c r="G64" s="1069"/>
      <c r="H64" s="1069"/>
      <c r="I64" s="1069"/>
      <c r="J64" s="1069"/>
      <c r="K64" s="1069"/>
      <c r="L64" s="1069"/>
      <c r="M64" s="1069"/>
      <c r="N64" s="1070"/>
    </row>
    <row r="65" spans="1:14" ht="56.25">
      <c r="A65" s="751"/>
      <c r="B65" s="752" t="s">
        <v>567</v>
      </c>
      <c r="C65" s="1069" t="s">
        <v>568</v>
      </c>
      <c r="D65" s="1069"/>
      <c r="E65" s="1069"/>
      <c r="F65" s="1069"/>
      <c r="G65" s="1069"/>
      <c r="H65" s="1069"/>
      <c r="I65" s="1069"/>
      <c r="J65" s="1069"/>
      <c r="K65" s="1069"/>
      <c r="L65" s="1069"/>
      <c r="M65" s="1069"/>
      <c r="N65" s="1070"/>
    </row>
    <row r="66" spans="1:14">
      <c r="A66" s="792"/>
      <c r="B66" s="752" t="s">
        <v>1</v>
      </c>
      <c r="C66" s="1069" t="s">
        <v>469</v>
      </c>
      <c r="D66" s="1069"/>
      <c r="E66" s="1069"/>
      <c r="F66" s="793"/>
      <c r="G66" s="759"/>
      <c r="H66" s="759"/>
      <c r="I66" s="759"/>
      <c r="J66" s="794">
        <v>3710.53</v>
      </c>
      <c r="K66" s="795">
        <v>1.1499999999999999</v>
      </c>
      <c r="L66" s="796">
        <v>88.76</v>
      </c>
      <c r="M66" s="795">
        <v>10.61</v>
      </c>
      <c r="N66" s="798">
        <v>942</v>
      </c>
    </row>
    <row r="67" spans="1:14">
      <c r="A67" s="792"/>
      <c r="B67" s="752" t="s">
        <v>3</v>
      </c>
      <c r="C67" s="1069" t="s">
        <v>569</v>
      </c>
      <c r="D67" s="1069"/>
      <c r="E67" s="1069"/>
      <c r="F67" s="793"/>
      <c r="G67" s="759"/>
      <c r="H67" s="759"/>
      <c r="I67" s="759"/>
      <c r="J67" s="796">
        <v>614.79999999999995</v>
      </c>
      <c r="K67" s="795">
        <v>1.1499999999999999</v>
      </c>
      <c r="L67" s="796">
        <v>14.71</v>
      </c>
      <c r="M67" s="795">
        <v>27.08</v>
      </c>
      <c r="N67" s="798">
        <v>398</v>
      </c>
    </row>
    <row r="68" spans="1:14">
      <c r="A68" s="799"/>
      <c r="B68" s="752"/>
      <c r="C68" s="1069" t="s">
        <v>570</v>
      </c>
      <c r="D68" s="1069"/>
      <c r="E68" s="1069"/>
      <c r="F68" s="793" t="s">
        <v>571</v>
      </c>
      <c r="G68" s="800">
        <v>53</v>
      </c>
      <c r="H68" s="795">
        <v>1.1499999999999999</v>
      </c>
      <c r="I68" s="809">
        <v>1.26776</v>
      </c>
      <c r="J68" s="802"/>
      <c r="K68" s="759"/>
      <c r="L68" s="802"/>
      <c r="M68" s="759"/>
      <c r="N68" s="803"/>
    </row>
    <row r="69" spans="1:14">
      <c r="A69" s="750"/>
      <c r="B69" s="752"/>
      <c r="C69" s="1078" t="s">
        <v>572</v>
      </c>
      <c r="D69" s="1078"/>
      <c r="E69" s="1078"/>
      <c r="F69" s="804"/>
      <c r="G69" s="754"/>
      <c r="H69" s="754"/>
      <c r="I69" s="754"/>
      <c r="J69" s="805">
        <v>3710.53</v>
      </c>
      <c r="K69" s="754"/>
      <c r="L69" s="806">
        <v>88.76</v>
      </c>
      <c r="M69" s="754"/>
      <c r="N69" s="807"/>
    </row>
    <row r="70" spans="1:14">
      <c r="A70" s="799"/>
      <c r="B70" s="752"/>
      <c r="C70" s="1069" t="s">
        <v>573</v>
      </c>
      <c r="D70" s="1069"/>
      <c r="E70" s="1069"/>
      <c r="F70" s="793"/>
      <c r="G70" s="759"/>
      <c r="H70" s="759"/>
      <c r="I70" s="759"/>
      <c r="J70" s="802"/>
      <c r="K70" s="759"/>
      <c r="L70" s="796">
        <v>14.71</v>
      </c>
      <c r="M70" s="759"/>
      <c r="N70" s="798">
        <v>398</v>
      </c>
    </row>
    <row r="71" spans="1:14" ht="45">
      <c r="A71" s="799"/>
      <c r="B71" s="752" t="s">
        <v>574</v>
      </c>
      <c r="C71" s="1069" t="s">
        <v>575</v>
      </c>
      <c r="D71" s="1069"/>
      <c r="E71" s="1069"/>
      <c r="F71" s="793" t="s">
        <v>576</v>
      </c>
      <c r="G71" s="800">
        <v>92</v>
      </c>
      <c r="H71" s="759"/>
      <c r="I71" s="800">
        <v>92</v>
      </c>
      <c r="J71" s="802"/>
      <c r="K71" s="759"/>
      <c r="L71" s="796">
        <v>13.53</v>
      </c>
      <c r="M71" s="759"/>
      <c r="N71" s="798">
        <v>366</v>
      </c>
    </row>
    <row r="72" spans="1:14" ht="45">
      <c r="A72" s="799"/>
      <c r="B72" s="752" t="s">
        <v>577</v>
      </c>
      <c r="C72" s="1069" t="s">
        <v>578</v>
      </c>
      <c r="D72" s="1069"/>
      <c r="E72" s="1069"/>
      <c r="F72" s="793" t="s">
        <v>576</v>
      </c>
      <c r="G72" s="800">
        <v>46</v>
      </c>
      <c r="H72" s="759"/>
      <c r="I72" s="800">
        <v>46</v>
      </c>
      <c r="J72" s="802"/>
      <c r="K72" s="759"/>
      <c r="L72" s="796">
        <v>6.77</v>
      </c>
      <c r="M72" s="759"/>
      <c r="N72" s="798">
        <v>183</v>
      </c>
    </row>
    <row r="73" spans="1:14">
      <c r="A73" s="747"/>
      <c r="B73" s="748"/>
      <c r="C73" s="1059" t="s">
        <v>527</v>
      </c>
      <c r="D73" s="1059"/>
      <c r="E73" s="1059"/>
      <c r="F73" s="739"/>
      <c r="G73" s="740"/>
      <c r="H73" s="740"/>
      <c r="I73" s="740"/>
      <c r="J73" s="753"/>
      <c r="K73" s="740"/>
      <c r="L73" s="744">
        <v>109.06</v>
      </c>
      <c r="M73" s="754"/>
      <c r="N73" s="746">
        <v>1491</v>
      </c>
    </row>
    <row r="74" spans="1:14">
      <c r="A74" s="1066" t="s">
        <v>592</v>
      </c>
      <c r="B74" s="1067"/>
      <c r="C74" s="1067"/>
      <c r="D74" s="1067"/>
      <c r="E74" s="1067"/>
      <c r="F74" s="1067"/>
      <c r="G74" s="1067"/>
      <c r="H74" s="1067"/>
      <c r="I74" s="1067"/>
      <c r="J74" s="1067"/>
      <c r="K74" s="1067"/>
      <c r="L74" s="1067"/>
      <c r="M74" s="1067"/>
      <c r="N74" s="1068"/>
    </row>
    <row r="75" spans="1:14" ht="33.75">
      <c r="A75" s="737" t="s">
        <v>2</v>
      </c>
      <c r="B75" s="738" t="s">
        <v>593</v>
      </c>
      <c r="C75" s="1059" t="s">
        <v>594</v>
      </c>
      <c r="D75" s="1059"/>
      <c r="E75" s="1059"/>
      <c r="F75" s="739" t="s">
        <v>595</v>
      </c>
      <c r="G75" s="740"/>
      <c r="H75" s="740"/>
      <c r="I75" s="745">
        <v>36.33</v>
      </c>
      <c r="J75" s="744">
        <v>7.64</v>
      </c>
      <c r="K75" s="740"/>
      <c r="L75" s="744">
        <v>277.56</v>
      </c>
      <c r="M75" s="745">
        <v>10.61</v>
      </c>
      <c r="N75" s="746">
        <v>2945</v>
      </c>
    </row>
    <row r="76" spans="1:14">
      <c r="A76" s="750"/>
      <c r="B76" s="749"/>
      <c r="C76" s="1069" t="s">
        <v>596</v>
      </c>
      <c r="D76" s="1069"/>
      <c r="E76" s="1069"/>
      <c r="F76" s="1069"/>
      <c r="G76" s="1069"/>
      <c r="H76" s="1069"/>
      <c r="I76" s="1069"/>
      <c r="J76" s="1069"/>
      <c r="K76" s="1069"/>
      <c r="L76" s="1069"/>
      <c r="M76" s="1069"/>
      <c r="N76" s="1070"/>
    </row>
    <row r="77" spans="1:14">
      <c r="A77" s="747"/>
      <c r="B77" s="748"/>
      <c r="C77" s="1059" t="s">
        <v>527</v>
      </c>
      <c r="D77" s="1059"/>
      <c r="E77" s="1059"/>
      <c r="F77" s="739"/>
      <c r="G77" s="740"/>
      <c r="H77" s="740"/>
      <c r="I77" s="740"/>
      <c r="J77" s="753"/>
      <c r="K77" s="740"/>
      <c r="L77" s="744">
        <v>277.56</v>
      </c>
      <c r="M77" s="754"/>
      <c r="N77" s="746">
        <v>2945</v>
      </c>
    </row>
    <row r="78" spans="1:14" ht="22.5">
      <c r="A78" s="737" t="s">
        <v>5</v>
      </c>
      <c r="B78" s="738" t="s">
        <v>597</v>
      </c>
      <c r="C78" s="1059" t="s">
        <v>598</v>
      </c>
      <c r="D78" s="1059"/>
      <c r="E78" s="1059"/>
      <c r="F78" s="739" t="s">
        <v>565</v>
      </c>
      <c r="G78" s="740"/>
      <c r="H78" s="740"/>
      <c r="I78" s="743">
        <v>2.0799999999999999E-2</v>
      </c>
      <c r="J78" s="753"/>
      <c r="K78" s="740"/>
      <c r="L78" s="753"/>
      <c r="M78" s="740"/>
      <c r="N78" s="791"/>
    </row>
    <row r="79" spans="1:14">
      <c r="A79" s="750"/>
      <c r="B79" s="749"/>
      <c r="C79" s="1069" t="s">
        <v>591</v>
      </c>
      <c r="D79" s="1069"/>
      <c r="E79" s="1069"/>
      <c r="F79" s="1069"/>
      <c r="G79" s="1069"/>
      <c r="H79" s="1069"/>
      <c r="I79" s="1069"/>
      <c r="J79" s="1069"/>
      <c r="K79" s="1069"/>
      <c r="L79" s="1069"/>
      <c r="M79" s="1069"/>
      <c r="N79" s="1070"/>
    </row>
    <row r="80" spans="1:14">
      <c r="A80" s="792"/>
      <c r="B80" s="752" t="s">
        <v>0</v>
      </c>
      <c r="C80" s="1069" t="s">
        <v>468</v>
      </c>
      <c r="D80" s="1069"/>
      <c r="E80" s="1069"/>
      <c r="F80" s="793"/>
      <c r="G80" s="759"/>
      <c r="H80" s="759"/>
      <c r="I80" s="759"/>
      <c r="J80" s="796">
        <v>21.22</v>
      </c>
      <c r="K80" s="759"/>
      <c r="L80" s="796">
        <v>0.44</v>
      </c>
      <c r="M80" s="795">
        <v>27.08</v>
      </c>
      <c r="N80" s="798">
        <v>12</v>
      </c>
    </row>
    <row r="81" spans="1:14">
      <c r="A81" s="792"/>
      <c r="B81" s="752" t="s">
        <v>1</v>
      </c>
      <c r="C81" s="1069" t="s">
        <v>469</v>
      </c>
      <c r="D81" s="1069"/>
      <c r="E81" s="1069"/>
      <c r="F81" s="793"/>
      <c r="G81" s="759"/>
      <c r="H81" s="759"/>
      <c r="I81" s="759"/>
      <c r="J81" s="796">
        <v>240.32</v>
      </c>
      <c r="K81" s="759"/>
      <c r="L81" s="796">
        <v>5</v>
      </c>
      <c r="M81" s="795">
        <v>10.61</v>
      </c>
      <c r="N81" s="798">
        <v>53</v>
      </c>
    </row>
    <row r="82" spans="1:14">
      <c r="A82" s="792"/>
      <c r="B82" s="752" t="s">
        <v>3</v>
      </c>
      <c r="C82" s="1069" t="s">
        <v>569</v>
      </c>
      <c r="D82" s="1069"/>
      <c r="E82" s="1069"/>
      <c r="F82" s="793"/>
      <c r="G82" s="759"/>
      <c r="H82" s="759"/>
      <c r="I82" s="759"/>
      <c r="J82" s="796">
        <v>40.770000000000003</v>
      </c>
      <c r="K82" s="759"/>
      <c r="L82" s="796">
        <v>0.85</v>
      </c>
      <c r="M82" s="795">
        <v>27.08</v>
      </c>
      <c r="N82" s="798">
        <v>23</v>
      </c>
    </row>
    <row r="83" spans="1:14">
      <c r="A83" s="792"/>
      <c r="B83" s="752" t="s">
        <v>2</v>
      </c>
      <c r="C83" s="1069" t="s">
        <v>470</v>
      </c>
      <c r="D83" s="1069"/>
      <c r="E83" s="1069"/>
      <c r="F83" s="793"/>
      <c r="G83" s="759"/>
      <c r="H83" s="759"/>
      <c r="I83" s="759"/>
      <c r="J83" s="796">
        <v>2.17</v>
      </c>
      <c r="K83" s="759"/>
      <c r="L83" s="796">
        <v>0.05</v>
      </c>
      <c r="M83" s="795">
        <v>7.95</v>
      </c>
      <c r="N83" s="803"/>
    </row>
    <row r="84" spans="1:14">
      <c r="A84" s="799"/>
      <c r="B84" s="752"/>
      <c r="C84" s="1069" t="s">
        <v>584</v>
      </c>
      <c r="D84" s="1069"/>
      <c r="E84" s="1069"/>
      <c r="F84" s="793" t="s">
        <v>571</v>
      </c>
      <c r="G84" s="795">
        <v>2.72</v>
      </c>
      <c r="H84" s="759"/>
      <c r="I84" s="801">
        <v>5.6576000000000001E-2</v>
      </c>
      <c r="J84" s="802"/>
      <c r="K84" s="759"/>
      <c r="L84" s="802"/>
      <c r="M84" s="759"/>
      <c r="N84" s="803"/>
    </row>
    <row r="85" spans="1:14">
      <c r="A85" s="799"/>
      <c r="B85" s="752"/>
      <c r="C85" s="1069" t="s">
        <v>570</v>
      </c>
      <c r="D85" s="1069"/>
      <c r="E85" s="1069"/>
      <c r="F85" s="793" t="s">
        <v>571</v>
      </c>
      <c r="G85" s="795">
        <v>3.03</v>
      </c>
      <c r="H85" s="759"/>
      <c r="I85" s="801">
        <v>6.3023999999999997E-2</v>
      </c>
      <c r="J85" s="802"/>
      <c r="K85" s="759"/>
      <c r="L85" s="802"/>
      <c r="M85" s="759"/>
      <c r="N85" s="803"/>
    </row>
    <row r="86" spans="1:14">
      <c r="A86" s="750"/>
      <c r="B86" s="752"/>
      <c r="C86" s="1078" t="s">
        <v>572</v>
      </c>
      <c r="D86" s="1078"/>
      <c r="E86" s="1078"/>
      <c r="F86" s="804"/>
      <c r="G86" s="754"/>
      <c r="H86" s="754"/>
      <c r="I86" s="754"/>
      <c r="J86" s="806">
        <v>263.70999999999998</v>
      </c>
      <c r="K86" s="754"/>
      <c r="L86" s="806">
        <v>5.49</v>
      </c>
      <c r="M86" s="754"/>
      <c r="N86" s="807"/>
    </row>
    <row r="87" spans="1:14">
      <c r="A87" s="799"/>
      <c r="B87" s="752"/>
      <c r="C87" s="1069" t="s">
        <v>573</v>
      </c>
      <c r="D87" s="1069"/>
      <c r="E87" s="1069"/>
      <c r="F87" s="793"/>
      <c r="G87" s="759"/>
      <c r="H87" s="759"/>
      <c r="I87" s="759"/>
      <c r="J87" s="802"/>
      <c r="K87" s="759"/>
      <c r="L87" s="796">
        <v>1.29</v>
      </c>
      <c r="M87" s="759"/>
      <c r="N87" s="798">
        <v>35</v>
      </c>
    </row>
    <row r="88" spans="1:14" ht="45">
      <c r="A88" s="799"/>
      <c r="B88" s="752" t="s">
        <v>574</v>
      </c>
      <c r="C88" s="1069" t="s">
        <v>575</v>
      </c>
      <c r="D88" s="1069"/>
      <c r="E88" s="1069"/>
      <c r="F88" s="793" t="s">
        <v>576</v>
      </c>
      <c r="G88" s="800">
        <v>92</v>
      </c>
      <c r="H88" s="759"/>
      <c r="I88" s="800">
        <v>92</v>
      </c>
      <c r="J88" s="802"/>
      <c r="K88" s="759"/>
      <c r="L88" s="796">
        <v>1.19</v>
      </c>
      <c r="M88" s="759"/>
      <c r="N88" s="798">
        <v>32</v>
      </c>
    </row>
    <row r="89" spans="1:14" ht="45">
      <c r="A89" s="799"/>
      <c r="B89" s="752" t="s">
        <v>577</v>
      </c>
      <c r="C89" s="1069" t="s">
        <v>578</v>
      </c>
      <c r="D89" s="1069"/>
      <c r="E89" s="1069"/>
      <c r="F89" s="793" t="s">
        <v>576</v>
      </c>
      <c r="G89" s="800">
        <v>46</v>
      </c>
      <c r="H89" s="759"/>
      <c r="I89" s="800">
        <v>46</v>
      </c>
      <c r="J89" s="802"/>
      <c r="K89" s="759"/>
      <c r="L89" s="796">
        <v>0.59</v>
      </c>
      <c r="M89" s="759"/>
      <c r="N89" s="798">
        <v>16</v>
      </c>
    </row>
    <row r="90" spans="1:14">
      <c r="A90" s="747"/>
      <c r="B90" s="748"/>
      <c r="C90" s="1059" t="s">
        <v>527</v>
      </c>
      <c r="D90" s="1059"/>
      <c r="E90" s="1059"/>
      <c r="F90" s="739"/>
      <c r="G90" s="740"/>
      <c r="H90" s="740"/>
      <c r="I90" s="740"/>
      <c r="J90" s="753"/>
      <c r="K90" s="740"/>
      <c r="L90" s="744">
        <v>7.27</v>
      </c>
      <c r="M90" s="754"/>
      <c r="N90" s="785">
        <v>113</v>
      </c>
    </row>
    <row r="91" spans="1:14">
      <c r="A91" s="1066" t="s">
        <v>599</v>
      </c>
      <c r="B91" s="1067"/>
      <c r="C91" s="1067"/>
      <c r="D91" s="1067"/>
      <c r="E91" s="1067"/>
      <c r="F91" s="1067"/>
      <c r="G91" s="1067"/>
      <c r="H91" s="1067"/>
      <c r="I91" s="1067"/>
      <c r="J91" s="1067"/>
      <c r="K91" s="1067"/>
      <c r="L91" s="1067"/>
      <c r="M91" s="1067"/>
      <c r="N91" s="1068"/>
    </row>
    <row r="92" spans="1:14" ht="22.5">
      <c r="A92" s="737" t="s">
        <v>143</v>
      </c>
      <c r="B92" s="738" t="s">
        <v>600</v>
      </c>
      <c r="C92" s="1059" t="s">
        <v>601</v>
      </c>
      <c r="D92" s="1059"/>
      <c r="E92" s="1059"/>
      <c r="F92" s="739" t="s">
        <v>565</v>
      </c>
      <c r="G92" s="740"/>
      <c r="H92" s="740"/>
      <c r="I92" s="741">
        <v>4.2000000000000003E-2</v>
      </c>
      <c r="J92" s="753"/>
      <c r="K92" s="740"/>
      <c r="L92" s="753"/>
      <c r="M92" s="740"/>
      <c r="N92" s="791"/>
    </row>
    <row r="93" spans="1:14">
      <c r="A93" s="750"/>
      <c r="B93" s="749"/>
      <c r="C93" s="1069" t="s">
        <v>602</v>
      </c>
      <c r="D93" s="1069"/>
      <c r="E93" s="1069"/>
      <c r="F93" s="1069"/>
      <c r="G93" s="1069"/>
      <c r="H93" s="1069"/>
      <c r="I93" s="1069"/>
      <c r="J93" s="1069"/>
      <c r="K93" s="1069"/>
      <c r="L93" s="1069"/>
      <c r="M93" s="1069"/>
      <c r="N93" s="1070"/>
    </row>
    <row r="94" spans="1:14" ht="56.25">
      <c r="A94" s="751"/>
      <c r="B94" s="752" t="s">
        <v>567</v>
      </c>
      <c r="C94" s="1069" t="s">
        <v>568</v>
      </c>
      <c r="D94" s="1069"/>
      <c r="E94" s="1069"/>
      <c r="F94" s="1069"/>
      <c r="G94" s="1069"/>
      <c r="H94" s="1069"/>
      <c r="I94" s="1069"/>
      <c r="J94" s="1069"/>
      <c r="K94" s="1069"/>
      <c r="L94" s="1069"/>
      <c r="M94" s="1069"/>
      <c r="N94" s="1070"/>
    </row>
    <row r="95" spans="1:14">
      <c r="A95" s="792"/>
      <c r="B95" s="752" t="s">
        <v>1</v>
      </c>
      <c r="C95" s="1069" t="s">
        <v>469</v>
      </c>
      <c r="D95" s="1069"/>
      <c r="E95" s="1069"/>
      <c r="F95" s="793"/>
      <c r="G95" s="759"/>
      <c r="H95" s="759"/>
      <c r="I95" s="759"/>
      <c r="J95" s="796">
        <v>479.33</v>
      </c>
      <c r="K95" s="795">
        <v>1.1499999999999999</v>
      </c>
      <c r="L95" s="796">
        <v>23.15</v>
      </c>
      <c r="M95" s="795">
        <v>10.61</v>
      </c>
      <c r="N95" s="798">
        <v>246</v>
      </c>
    </row>
    <row r="96" spans="1:14">
      <c r="A96" s="792"/>
      <c r="B96" s="752" t="s">
        <v>3</v>
      </c>
      <c r="C96" s="1069" t="s">
        <v>569</v>
      </c>
      <c r="D96" s="1069"/>
      <c r="E96" s="1069"/>
      <c r="F96" s="793"/>
      <c r="G96" s="759"/>
      <c r="H96" s="759"/>
      <c r="I96" s="759"/>
      <c r="J96" s="796">
        <v>93.5</v>
      </c>
      <c r="K96" s="795">
        <v>1.1499999999999999</v>
      </c>
      <c r="L96" s="796">
        <v>4.5199999999999996</v>
      </c>
      <c r="M96" s="795">
        <v>27.08</v>
      </c>
      <c r="N96" s="798">
        <v>122</v>
      </c>
    </row>
    <row r="97" spans="1:14">
      <c r="A97" s="799"/>
      <c r="B97" s="752"/>
      <c r="C97" s="1069" t="s">
        <v>570</v>
      </c>
      <c r="D97" s="1069"/>
      <c r="E97" s="1069"/>
      <c r="F97" s="793" t="s">
        <v>571</v>
      </c>
      <c r="G97" s="795">
        <v>8.06</v>
      </c>
      <c r="H97" s="795">
        <v>1.1499999999999999</v>
      </c>
      <c r="I97" s="801">
        <v>0.38929799999999998</v>
      </c>
      <c r="J97" s="802"/>
      <c r="K97" s="759"/>
      <c r="L97" s="802"/>
      <c r="M97" s="759"/>
      <c r="N97" s="803"/>
    </row>
    <row r="98" spans="1:14">
      <c r="A98" s="750"/>
      <c r="B98" s="752"/>
      <c r="C98" s="1078" t="s">
        <v>572</v>
      </c>
      <c r="D98" s="1078"/>
      <c r="E98" s="1078"/>
      <c r="F98" s="804"/>
      <c r="G98" s="754"/>
      <c r="H98" s="754"/>
      <c r="I98" s="754"/>
      <c r="J98" s="806">
        <v>479.33</v>
      </c>
      <c r="K98" s="754"/>
      <c r="L98" s="806">
        <v>23.15</v>
      </c>
      <c r="M98" s="754"/>
      <c r="N98" s="807"/>
    </row>
    <row r="99" spans="1:14">
      <c r="A99" s="799"/>
      <c r="B99" s="752"/>
      <c r="C99" s="1069" t="s">
        <v>573</v>
      </c>
      <c r="D99" s="1069"/>
      <c r="E99" s="1069"/>
      <c r="F99" s="793"/>
      <c r="G99" s="759"/>
      <c r="H99" s="759"/>
      <c r="I99" s="759"/>
      <c r="J99" s="802"/>
      <c r="K99" s="759"/>
      <c r="L99" s="796">
        <v>4.5199999999999996</v>
      </c>
      <c r="M99" s="759"/>
      <c r="N99" s="798">
        <v>122</v>
      </c>
    </row>
    <row r="100" spans="1:14" ht="45">
      <c r="A100" s="799"/>
      <c r="B100" s="752" t="s">
        <v>574</v>
      </c>
      <c r="C100" s="1069" t="s">
        <v>575</v>
      </c>
      <c r="D100" s="1069"/>
      <c r="E100" s="1069"/>
      <c r="F100" s="793" t="s">
        <v>576</v>
      </c>
      <c r="G100" s="800">
        <v>92</v>
      </c>
      <c r="H100" s="759"/>
      <c r="I100" s="800">
        <v>92</v>
      </c>
      <c r="J100" s="802"/>
      <c r="K100" s="759"/>
      <c r="L100" s="796">
        <v>4.16</v>
      </c>
      <c r="M100" s="759"/>
      <c r="N100" s="798">
        <v>112</v>
      </c>
    </row>
    <row r="101" spans="1:14" ht="45">
      <c r="A101" s="799"/>
      <c r="B101" s="752" t="s">
        <v>577</v>
      </c>
      <c r="C101" s="1069" t="s">
        <v>578</v>
      </c>
      <c r="D101" s="1069"/>
      <c r="E101" s="1069"/>
      <c r="F101" s="793" t="s">
        <v>576</v>
      </c>
      <c r="G101" s="800">
        <v>46</v>
      </c>
      <c r="H101" s="759"/>
      <c r="I101" s="800">
        <v>46</v>
      </c>
      <c r="J101" s="802"/>
      <c r="K101" s="759"/>
      <c r="L101" s="796">
        <v>2.08</v>
      </c>
      <c r="M101" s="759"/>
      <c r="N101" s="798">
        <v>56</v>
      </c>
    </row>
    <row r="102" spans="1:14">
      <c r="A102" s="747"/>
      <c r="B102" s="748"/>
      <c r="C102" s="1059" t="s">
        <v>527</v>
      </c>
      <c r="D102" s="1059"/>
      <c r="E102" s="1059"/>
      <c r="F102" s="739"/>
      <c r="G102" s="740"/>
      <c r="H102" s="740"/>
      <c r="I102" s="740"/>
      <c r="J102" s="753"/>
      <c r="K102" s="740"/>
      <c r="L102" s="744">
        <v>29.39</v>
      </c>
      <c r="M102" s="754"/>
      <c r="N102" s="785">
        <v>414</v>
      </c>
    </row>
    <row r="103" spans="1:14">
      <c r="A103" s="1066" t="s">
        <v>603</v>
      </c>
      <c r="B103" s="1067"/>
      <c r="C103" s="1067"/>
      <c r="D103" s="1067"/>
      <c r="E103" s="1067"/>
      <c r="F103" s="1067"/>
      <c r="G103" s="1067"/>
      <c r="H103" s="1067"/>
      <c r="I103" s="1067"/>
      <c r="J103" s="1067"/>
      <c r="K103" s="1067"/>
      <c r="L103" s="1067"/>
      <c r="M103" s="1067"/>
      <c r="N103" s="1068"/>
    </row>
    <row r="104" spans="1:14" ht="22.5">
      <c r="A104" s="737" t="s">
        <v>198</v>
      </c>
      <c r="B104" s="738" t="s">
        <v>604</v>
      </c>
      <c r="C104" s="1059" t="s">
        <v>605</v>
      </c>
      <c r="D104" s="1059"/>
      <c r="E104" s="1059"/>
      <c r="F104" s="739" t="s">
        <v>606</v>
      </c>
      <c r="G104" s="740"/>
      <c r="H104" s="740"/>
      <c r="I104" s="745">
        <v>1.37</v>
      </c>
      <c r="J104" s="753"/>
      <c r="K104" s="740"/>
      <c r="L104" s="753"/>
      <c r="M104" s="740"/>
      <c r="N104" s="791"/>
    </row>
    <row r="105" spans="1:14">
      <c r="A105" s="750"/>
      <c r="B105" s="749"/>
      <c r="C105" s="1069" t="s">
        <v>607</v>
      </c>
      <c r="D105" s="1069"/>
      <c r="E105" s="1069"/>
      <c r="F105" s="1069"/>
      <c r="G105" s="1069"/>
      <c r="H105" s="1069"/>
      <c r="I105" s="1069"/>
      <c r="J105" s="1069"/>
      <c r="K105" s="1069"/>
      <c r="L105" s="1069"/>
      <c r="M105" s="1069"/>
      <c r="N105" s="1070"/>
    </row>
    <row r="106" spans="1:14" ht="56.25">
      <c r="A106" s="751"/>
      <c r="B106" s="752" t="s">
        <v>567</v>
      </c>
      <c r="C106" s="1069" t="s">
        <v>568</v>
      </c>
      <c r="D106" s="1069"/>
      <c r="E106" s="1069"/>
      <c r="F106" s="1069"/>
      <c r="G106" s="1069"/>
      <c r="H106" s="1069"/>
      <c r="I106" s="1069"/>
      <c r="J106" s="1069"/>
      <c r="K106" s="1069"/>
      <c r="L106" s="1069"/>
      <c r="M106" s="1069"/>
      <c r="N106" s="1070"/>
    </row>
    <row r="107" spans="1:14">
      <c r="A107" s="792"/>
      <c r="B107" s="752" t="s">
        <v>0</v>
      </c>
      <c r="C107" s="1069" t="s">
        <v>468</v>
      </c>
      <c r="D107" s="1069"/>
      <c r="E107" s="1069"/>
      <c r="F107" s="793"/>
      <c r="G107" s="759"/>
      <c r="H107" s="759"/>
      <c r="I107" s="759"/>
      <c r="J107" s="796">
        <v>49.82</v>
      </c>
      <c r="K107" s="795">
        <v>1.1499999999999999</v>
      </c>
      <c r="L107" s="796">
        <v>78.489999999999995</v>
      </c>
      <c r="M107" s="795">
        <v>27.08</v>
      </c>
      <c r="N107" s="797">
        <v>2126</v>
      </c>
    </row>
    <row r="108" spans="1:14">
      <c r="A108" s="792"/>
      <c r="B108" s="752" t="s">
        <v>1</v>
      </c>
      <c r="C108" s="1069" t="s">
        <v>469</v>
      </c>
      <c r="D108" s="1069"/>
      <c r="E108" s="1069"/>
      <c r="F108" s="793"/>
      <c r="G108" s="759"/>
      <c r="H108" s="759"/>
      <c r="I108" s="759"/>
      <c r="J108" s="796">
        <v>256.27</v>
      </c>
      <c r="K108" s="795">
        <v>1.1499999999999999</v>
      </c>
      <c r="L108" s="796">
        <v>403.75</v>
      </c>
      <c r="M108" s="795">
        <v>10.61</v>
      </c>
      <c r="N108" s="797">
        <v>4284</v>
      </c>
    </row>
    <row r="109" spans="1:14">
      <c r="A109" s="792"/>
      <c r="B109" s="752" t="s">
        <v>3</v>
      </c>
      <c r="C109" s="1069" t="s">
        <v>569</v>
      </c>
      <c r="D109" s="1069"/>
      <c r="E109" s="1069"/>
      <c r="F109" s="793"/>
      <c r="G109" s="759"/>
      <c r="H109" s="759"/>
      <c r="I109" s="759"/>
      <c r="J109" s="796">
        <v>45.24</v>
      </c>
      <c r="K109" s="795">
        <v>1.1499999999999999</v>
      </c>
      <c r="L109" s="796">
        <v>71.28</v>
      </c>
      <c r="M109" s="795">
        <v>27.08</v>
      </c>
      <c r="N109" s="797">
        <v>1930</v>
      </c>
    </row>
    <row r="110" spans="1:14">
      <c r="A110" s="792"/>
      <c r="B110" s="752" t="s">
        <v>2</v>
      </c>
      <c r="C110" s="1069" t="s">
        <v>470</v>
      </c>
      <c r="D110" s="1069"/>
      <c r="E110" s="1069"/>
      <c r="F110" s="793"/>
      <c r="G110" s="759"/>
      <c r="H110" s="759"/>
      <c r="I110" s="759"/>
      <c r="J110" s="796">
        <v>1</v>
      </c>
      <c r="K110" s="759"/>
      <c r="L110" s="796">
        <v>1.37</v>
      </c>
      <c r="M110" s="795">
        <v>7.95</v>
      </c>
      <c r="N110" s="798">
        <v>11</v>
      </c>
    </row>
    <row r="111" spans="1:14">
      <c r="A111" s="799"/>
      <c r="B111" s="752"/>
      <c r="C111" s="1069" t="s">
        <v>584</v>
      </c>
      <c r="D111" s="1069"/>
      <c r="E111" s="1069"/>
      <c r="F111" s="793" t="s">
        <v>571</v>
      </c>
      <c r="G111" s="810">
        <v>5.3</v>
      </c>
      <c r="H111" s="795">
        <v>1.1499999999999999</v>
      </c>
      <c r="I111" s="809">
        <v>8.3501499999999993</v>
      </c>
      <c r="J111" s="802"/>
      <c r="K111" s="759"/>
      <c r="L111" s="802"/>
      <c r="M111" s="759"/>
      <c r="N111" s="803"/>
    </row>
    <row r="112" spans="1:14">
      <c r="A112" s="799"/>
      <c r="B112" s="752"/>
      <c r="C112" s="1069" t="s">
        <v>570</v>
      </c>
      <c r="D112" s="1069"/>
      <c r="E112" s="1069"/>
      <c r="F112" s="793" t="s">
        <v>571</v>
      </c>
      <c r="G112" s="810">
        <v>3.9</v>
      </c>
      <c r="H112" s="795">
        <v>1.1499999999999999</v>
      </c>
      <c r="I112" s="809">
        <v>6.14445</v>
      </c>
      <c r="J112" s="802"/>
      <c r="K112" s="759"/>
      <c r="L112" s="802"/>
      <c r="M112" s="759"/>
      <c r="N112" s="803"/>
    </row>
    <row r="113" spans="1:14">
      <c r="A113" s="750"/>
      <c r="B113" s="752"/>
      <c r="C113" s="1078" t="s">
        <v>572</v>
      </c>
      <c r="D113" s="1078"/>
      <c r="E113" s="1078"/>
      <c r="F113" s="804"/>
      <c r="G113" s="754"/>
      <c r="H113" s="754"/>
      <c r="I113" s="754"/>
      <c r="J113" s="806">
        <v>307.08999999999997</v>
      </c>
      <c r="K113" s="754"/>
      <c r="L113" s="806">
        <v>483.61</v>
      </c>
      <c r="M113" s="754"/>
      <c r="N113" s="807"/>
    </row>
    <row r="114" spans="1:14">
      <c r="A114" s="799"/>
      <c r="B114" s="752"/>
      <c r="C114" s="1069" t="s">
        <v>573</v>
      </c>
      <c r="D114" s="1069"/>
      <c r="E114" s="1069"/>
      <c r="F114" s="793"/>
      <c r="G114" s="759"/>
      <c r="H114" s="759"/>
      <c r="I114" s="759"/>
      <c r="J114" s="802"/>
      <c r="K114" s="759"/>
      <c r="L114" s="796">
        <v>149.77000000000001</v>
      </c>
      <c r="M114" s="759"/>
      <c r="N114" s="797">
        <v>4056</v>
      </c>
    </row>
    <row r="115" spans="1:14" ht="56.25">
      <c r="A115" s="799"/>
      <c r="B115" s="752" t="s">
        <v>608</v>
      </c>
      <c r="C115" s="1069" t="s">
        <v>609</v>
      </c>
      <c r="D115" s="1069"/>
      <c r="E115" s="1069"/>
      <c r="F115" s="793" t="s">
        <v>576</v>
      </c>
      <c r="G115" s="800">
        <v>97</v>
      </c>
      <c r="H115" s="759"/>
      <c r="I115" s="800">
        <v>97</v>
      </c>
      <c r="J115" s="802"/>
      <c r="K115" s="759"/>
      <c r="L115" s="796">
        <v>145.28</v>
      </c>
      <c r="M115" s="759"/>
      <c r="N115" s="797">
        <v>3934</v>
      </c>
    </row>
    <row r="116" spans="1:14" ht="56.25">
      <c r="A116" s="799"/>
      <c r="B116" s="752" t="s">
        <v>610</v>
      </c>
      <c r="C116" s="1069" t="s">
        <v>611</v>
      </c>
      <c r="D116" s="1069"/>
      <c r="E116" s="1069"/>
      <c r="F116" s="793" t="s">
        <v>576</v>
      </c>
      <c r="G116" s="800">
        <v>51</v>
      </c>
      <c r="H116" s="759"/>
      <c r="I116" s="800">
        <v>51</v>
      </c>
      <c r="J116" s="802"/>
      <c r="K116" s="759"/>
      <c r="L116" s="796">
        <v>76.38</v>
      </c>
      <c r="M116" s="759"/>
      <c r="N116" s="797">
        <v>2069</v>
      </c>
    </row>
    <row r="117" spans="1:14">
      <c r="A117" s="747"/>
      <c r="B117" s="748"/>
      <c r="C117" s="1059" t="s">
        <v>527</v>
      </c>
      <c r="D117" s="1059"/>
      <c r="E117" s="1059"/>
      <c r="F117" s="739"/>
      <c r="G117" s="740"/>
      <c r="H117" s="740"/>
      <c r="I117" s="740"/>
      <c r="J117" s="753"/>
      <c r="K117" s="740"/>
      <c r="L117" s="744">
        <v>705.27</v>
      </c>
      <c r="M117" s="754"/>
      <c r="N117" s="746">
        <v>12424</v>
      </c>
    </row>
    <row r="118" spans="1:14" ht="22.5">
      <c r="A118" s="737" t="s">
        <v>216</v>
      </c>
      <c r="B118" s="738" t="s">
        <v>612</v>
      </c>
      <c r="C118" s="1059" t="s">
        <v>613</v>
      </c>
      <c r="D118" s="1059"/>
      <c r="E118" s="1059"/>
      <c r="F118" s="739" t="s">
        <v>606</v>
      </c>
      <c r="G118" s="740"/>
      <c r="H118" s="740"/>
      <c r="I118" s="745">
        <v>1.37</v>
      </c>
      <c r="J118" s="753"/>
      <c r="K118" s="740"/>
      <c r="L118" s="753"/>
      <c r="M118" s="740"/>
      <c r="N118" s="791"/>
    </row>
    <row r="119" spans="1:14">
      <c r="A119" s="750"/>
      <c r="B119" s="749"/>
      <c r="C119" s="1069" t="s">
        <v>607</v>
      </c>
      <c r="D119" s="1069"/>
      <c r="E119" s="1069"/>
      <c r="F119" s="1069"/>
      <c r="G119" s="1069"/>
      <c r="H119" s="1069"/>
      <c r="I119" s="1069"/>
      <c r="J119" s="1069"/>
      <c r="K119" s="1069"/>
      <c r="L119" s="1069"/>
      <c r="M119" s="1069"/>
      <c r="N119" s="1070"/>
    </row>
    <row r="120" spans="1:14" ht="56.25">
      <c r="A120" s="751"/>
      <c r="B120" s="752" t="s">
        <v>567</v>
      </c>
      <c r="C120" s="1069" t="s">
        <v>568</v>
      </c>
      <c r="D120" s="1069"/>
      <c r="E120" s="1069"/>
      <c r="F120" s="1069"/>
      <c r="G120" s="1069"/>
      <c r="H120" s="1069"/>
      <c r="I120" s="1069"/>
      <c r="J120" s="1069"/>
      <c r="K120" s="1069"/>
      <c r="L120" s="1069"/>
      <c r="M120" s="1069"/>
      <c r="N120" s="1070"/>
    </row>
    <row r="121" spans="1:14">
      <c r="A121" s="792"/>
      <c r="B121" s="752" t="s">
        <v>0</v>
      </c>
      <c r="C121" s="1069" t="s">
        <v>468</v>
      </c>
      <c r="D121" s="1069"/>
      <c r="E121" s="1069"/>
      <c r="F121" s="793"/>
      <c r="G121" s="759"/>
      <c r="H121" s="759"/>
      <c r="I121" s="759"/>
      <c r="J121" s="796">
        <v>18.71</v>
      </c>
      <c r="K121" s="795">
        <v>1.1499999999999999</v>
      </c>
      <c r="L121" s="796">
        <v>29.48</v>
      </c>
      <c r="M121" s="795">
        <v>27.08</v>
      </c>
      <c r="N121" s="798">
        <v>798</v>
      </c>
    </row>
    <row r="122" spans="1:14">
      <c r="A122" s="792"/>
      <c r="B122" s="752" t="s">
        <v>1</v>
      </c>
      <c r="C122" s="1069" t="s">
        <v>469</v>
      </c>
      <c r="D122" s="1069"/>
      <c r="E122" s="1069"/>
      <c r="F122" s="793"/>
      <c r="G122" s="759"/>
      <c r="H122" s="759"/>
      <c r="I122" s="759"/>
      <c r="J122" s="796">
        <v>5.26</v>
      </c>
      <c r="K122" s="795">
        <v>1.1499999999999999</v>
      </c>
      <c r="L122" s="796">
        <v>8.2899999999999991</v>
      </c>
      <c r="M122" s="795">
        <v>10.61</v>
      </c>
      <c r="N122" s="798">
        <v>88</v>
      </c>
    </row>
    <row r="123" spans="1:14">
      <c r="A123" s="792"/>
      <c r="B123" s="752" t="s">
        <v>3</v>
      </c>
      <c r="C123" s="1069" t="s">
        <v>569</v>
      </c>
      <c r="D123" s="1069"/>
      <c r="E123" s="1069"/>
      <c r="F123" s="793"/>
      <c r="G123" s="759"/>
      <c r="H123" s="759"/>
      <c r="I123" s="759"/>
      <c r="J123" s="796">
        <v>0.93</v>
      </c>
      <c r="K123" s="795">
        <v>1.1499999999999999</v>
      </c>
      <c r="L123" s="796">
        <v>1.47</v>
      </c>
      <c r="M123" s="795">
        <v>27.08</v>
      </c>
      <c r="N123" s="798">
        <v>40</v>
      </c>
    </row>
    <row r="124" spans="1:14">
      <c r="A124" s="792"/>
      <c r="B124" s="752" t="s">
        <v>2</v>
      </c>
      <c r="C124" s="1069" t="s">
        <v>470</v>
      </c>
      <c r="D124" s="1069"/>
      <c r="E124" s="1069"/>
      <c r="F124" s="793"/>
      <c r="G124" s="759"/>
      <c r="H124" s="759"/>
      <c r="I124" s="759"/>
      <c r="J124" s="796">
        <v>0.37</v>
      </c>
      <c r="K124" s="759"/>
      <c r="L124" s="796">
        <v>0.51</v>
      </c>
      <c r="M124" s="795">
        <v>7.95</v>
      </c>
      <c r="N124" s="798">
        <v>4</v>
      </c>
    </row>
    <row r="125" spans="1:14">
      <c r="A125" s="799"/>
      <c r="B125" s="752"/>
      <c r="C125" s="1069" t="s">
        <v>584</v>
      </c>
      <c r="D125" s="1069"/>
      <c r="E125" s="1069"/>
      <c r="F125" s="793" t="s">
        <v>571</v>
      </c>
      <c r="G125" s="795">
        <v>1.99</v>
      </c>
      <c r="H125" s="795">
        <v>1.1499999999999999</v>
      </c>
      <c r="I125" s="801">
        <v>3.1352449999999998</v>
      </c>
      <c r="J125" s="802"/>
      <c r="K125" s="759"/>
      <c r="L125" s="802"/>
      <c r="M125" s="759"/>
      <c r="N125" s="803"/>
    </row>
    <row r="126" spans="1:14">
      <c r="A126" s="799"/>
      <c r="B126" s="752"/>
      <c r="C126" s="1069" t="s">
        <v>570</v>
      </c>
      <c r="D126" s="1069"/>
      <c r="E126" s="1069"/>
      <c r="F126" s="793" t="s">
        <v>571</v>
      </c>
      <c r="G126" s="795">
        <v>0.08</v>
      </c>
      <c r="H126" s="795">
        <v>1.1499999999999999</v>
      </c>
      <c r="I126" s="809">
        <v>0.12604000000000001</v>
      </c>
      <c r="J126" s="802"/>
      <c r="K126" s="759"/>
      <c r="L126" s="802"/>
      <c r="M126" s="759"/>
      <c r="N126" s="803"/>
    </row>
    <row r="127" spans="1:14">
      <c r="A127" s="750"/>
      <c r="B127" s="752"/>
      <c r="C127" s="1078" t="s">
        <v>572</v>
      </c>
      <c r="D127" s="1078"/>
      <c r="E127" s="1078"/>
      <c r="F127" s="804"/>
      <c r="G127" s="754"/>
      <c r="H127" s="754"/>
      <c r="I127" s="754"/>
      <c r="J127" s="806">
        <v>24.34</v>
      </c>
      <c r="K127" s="754"/>
      <c r="L127" s="806">
        <v>38.28</v>
      </c>
      <c r="M127" s="754"/>
      <c r="N127" s="807"/>
    </row>
    <row r="128" spans="1:14">
      <c r="A128" s="799"/>
      <c r="B128" s="752"/>
      <c r="C128" s="1069" t="s">
        <v>573</v>
      </c>
      <c r="D128" s="1069"/>
      <c r="E128" s="1069"/>
      <c r="F128" s="793"/>
      <c r="G128" s="759"/>
      <c r="H128" s="759"/>
      <c r="I128" s="759"/>
      <c r="J128" s="802"/>
      <c r="K128" s="759"/>
      <c r="L128" s="796">
        <v>30.95</v>
      </c>
      <c r="M128" s="759"/>
      <c r="N128" s="798">
        <v>838</v>
      </c>
    </row>
    <row r="129" spans="1:14" ht="56.25">
      <c r="A129" s="799"/>
      <c r="B129" s="752" t="s">
        <v>608</v>
      </c>
      <c r="C129" s="1069" t="s">
        <v>609</v>
      </c>
      <c r="D129" s="1069"/>
      <c r="E129" s="1069"/>
      <c r="F129" s="793" t="s">
        <v>576</v>
      </c>
      <c r="G129" s="800">
        <v>97</v>
      </c>
      <c r="H129" s="759"/>
      <c r="I129" s="800">
        <v>97</v>
      </c>
      <c r="J129" s="802"/>
      <c r="K129" s="759"/>
      <c r="L129" s="796">
        <v>30.02</v>
      </c>
      <c r="M129" s="759"/>
      <c r="N129" s="798">
        <v>813</v>
      </c>
    </row>
    <row r="130" spans="1:14" ht="56.25">
      <c r="A130" s="799"/>
      <c r="B130" s="752" t="s">
        <v>610</v>
      </c>
      <c r="C130" s="1069" t="s">
        <v>611</v>
      </c>
      <c r="D130" s="1069"/>
      <c r="E130" s="1069"/>
      <c r="F130" s="793" t="s">
        <v>576</v>
      </c>
      <c r="G130" s="800">
        <v>51</v>
      </c>
      <c r="H130" s="759"/>
      <c r="I130" s="800">
        <v>51</v>
      </c>
      <c r="J130" s="802"/>
      <c r="K130" s="759"/>
      <c r="L130" s="796">
        <v>15.78</v>
      </c>
      <c r="M130" s="759"/>
      <c r="N130" s="798">
        <v>427</v>
      </c>
    </row>
    <row r="131" spans="1:14">
      <c r="A131" s="747"/>
      <c r="B131" s="748"/>
      <c r="C131" s="1059" t="s">
        <v>527</v>
      </c>
      <c r="D131" s="1059"/>
      <c r="E131" s="1059"/>
      <c r="F131" s="739"/>
      <c r="G131" s="740"/>
      <c r="H131" s="740"/>
      <c r="I131" s="740"/>
      <c r="J131" s="753"/>
      <c r="K131" s="740"/>
      <c r="L131" s="744">
        <v>84.08</v>
      </c>
      <c r="M131" s="754"/>
      <c r="N131" s="746">
        <v>2130</v>
      </c>
    </row>
    <row r="132" spans="1:14" ht="22.5">
      <c r="A132" s="737" t="s">
        <v>614</v>
      </c>
      <c r="B132" s="738" t="s">
        <v>615</v>
      </c>
      <c r="C132" s="1059" t="s">
        <v>616</v>
      </c>
      <c r="D132" s="1059"/>
      <c r="E132" s="1059"/>
      <c r="F132" s="739" t="s">
        <v>606</v>
      </c>
      <c r="G132" s="740"/>
      <c r="H132" s="740"/>
      <c r="I132" s="741">
        <v>2.9020000000000001</v>
      </c>
      <c r="J132" s="753"/>
      <c r="K132" s="740"/>
      <c r="L132" s="753"/>
      <c r="M132" s="740"/>
      <c r="N132" s="791"/>
    </row>
    <row r="133" spans="1:14">
      <c r="A133" s="750"/>
      <c r="B133" s="749"/>
      <c r="C133" s="1069" t="s">
        <v>617</v>
      </c>
      <c r="D133" s="1069"/>
      <c r="E133" s="1069"/>
      <c r="F133" s="1069"/>
      <c r="G133" s="1069"/>
      <c r="H133" s="1069"/>
      <c r="I133" s="1069"/>
      <c r="J133" s="1069"/>
      <c r="K133" s="1069"/>
      <c r="L133" s="1069"/>
      <c r="M133" s="1069"/>
      <c r="N133" s="1070"/>
    </row>
    <row r="134" spans="1:14" ht="56.25">
      <c r="A134" s="751"/>
      <c r="B134" s="752" t="s">
        <v>567</v>
      </c>
      <c r="C134" s="1069" t="s">
        <v>568</v>
      </c>
      <c r="D134" s="1069"/>
      <c r="E134" s="1069"/>
      <c r="F134" s="1069"/>
      <c r="G134" s="1069"/>
      <c r="H134" s="1069"/>
      <c r="I134" s="1069"/>
      <c r="J134" s="1069"/>
      <c r="K134" s="1069"/>
      <c r="L134" s="1069"/>
      <c r="M134" s="1069"/>
      <c r="N134" s="1070"/>
    </row>
    <row r="135" spans="1:14">
      <c r="A135" s="792"/>
      <c r="B135" s="752" t="s">
        <v>0</v>
      </c>
      <c r="C135" s="1069" t="s">
        <v>468</v>
      </c>
      <c r="D135" s="1069"/>
      <c r="E135" s="1069"/>
      <c r="F135" s="793"/>
      <c r="G135" s="759"/>
      <c r="H135" s="759"/>
      <c r="I135" s="759"/>
      <c r="J135" s="796">
        <v>103.02</v>
      </c>
      <c r="K135" s="795">
        <v>1.1499999999999999</v>
      </c>
      <c r="L135" s="796">
        <v>343.81</v>
      </c>
      <c r="M135" s="795">
        <v>27.08</v>
      </c>
      <c r="N135" s="797">
        <v>9310</v>
      </c>
    </row>
    <row r="136" spans="1:14">
      <c r="A136" s="792"/>
      <c r="B136" s="752" t="s">
        <v>1</v>
      </c>
      <c r="C136" s="1069" t="s">
        <v>469</v>
      </c>
      <c r="D136" s="1069"/>
      <c r="E136" s="1069"/>
      <c r="F136" s="793"/>
      <c r="G136" s="759"/>
      <c r="H136" s="759"/>
      <c r="I136" s="759"/>
      <c r="J136" s="796">
        <v>92.28</v>
      </c>
      <c r="K136" s="795">
        <v>1.1499999999999999</v>
      </c>
      <c r="L136" s="796">
        <v>307.97000000000003</v>
      </c>
      <c r="M136" s="795">
        <v>10.61</v>
      </c>
      <c r="N136" s="797">
        <v>3268</v>
      </c>
    </row>
    <row r="137" spans="1:14">
      <c r="A137" s="792"/>
      <c r="B137" s="752" t="s">
        <v>3</v>
      </c>
      <c r="C137" s="1069" t="s">
        <v>569</v>
      </c>
      <c r="D137" s="1069"/>
      <c r="E137" s="1069"/>
      <c r="F137" s="793"/>
      <c r="G137" s="759"/>
      <c r="H137" s="759"/>
      <c r="I137" s="759"/>
      <c r="J137" s="796">
        <v>11.3</v>
      </c>
      <c r="K137" s="795">
        <v>1.1499999999999999</v>
      </c>
      <c r="L137" s="796">
        <v>37.71</v>
      </c>
      <c r="M137" s="795">
        <v>27.08</v>
      </c>
      <c r="N137" s="797">
        <v>1021</v>
      </c>
    </row>
    <row r="138" spans="1:14">
      <c r="A138" s="792"/>
      <c r="B138" s="752" t="s">
        <v>2</v>
      </c>
      <c r="C138" s="1069" t="s">
        <v>470</v>
      </c>
      <c r="D138" s="1069"/>
      <c r="E138" s="1069"/>
      <c r="F138" s="793"/>
      <c r="G138" s="759"/>
      <c r="H138" s="759"/>
      <c r="I138" s="759"/>
      <c r="J138" s="796">
        <v>72.97</v>
      </c>
      <c r="K138" s="759"/>
      <c r="L138" s="796">
        <v>211.76</v>
      </c>
      <c r="M138" s="795">
        <v>7.95</v>
      </c>
      <c r="N138" s="797">
        <v>1683</v>
      </c>
    </row>
    <row r="139" spans="1:14">
      <c r="A139" s="799"/>
      <c r="B139" s="752"/>
      <c r="C139" s="1069" t="s">
        <v>584</v>
      </c>
      <c r="D139" s="1069"/>
      <c r="E139" s="1069"/>
      <c r="F139" s="793" t="s">
        <v>571</v>
      </c>
      <c r="G139" s="795">
        <v>10.96</v>
      </c>
      <c r="H139" s="795">
        <v>1.1499999999999999</v>
      </c>
      <c r="I139" s="801">
        <v>36.576808</v>
      </c>
      <c r="J139" s="802"/>
      <c r="K139" s="759"/>
      <c r="L139" s="802"/>
      <c r="M139" s="759"/>
      <c r="N139" s="803"/>
    </row>
    <row r="140" spans="1:14">
      <c r="A140" s="799"/>
      <c r="B140" s="752"/>
      <c r="C140" s="1069" t="s">
        <v>570</v>
      </c>
      <c r="D140" s="1069"/>
      <c r="E140" s="1069"/>
      <c r="F140" s="793" t="s">
        <v>571</v>
      </c>
      <c r="G140" s="810">
        <v>0.9</v>
      </c>
      <c r="H140" s="795">
        <v>1.1499999999999999</v>
      </c>
      <c r="I140" s="809">
        <v>3.0035699999999999</v>
      </c>
      <c r="J140" s="802"/>
      <c r="K140" s="759"/>
      <c r="L140" s="802"/>
      <c r="M140" s="759"/>
      <c r="N140" s="803"/>
    </row>
    <row r="141" spans="1:14">
      <c r="A141" s="750"/>
      <c r="B141" s="752"/>
      <c r="C141" s="1078" t="s">
        <v>572</v>
      </c>
      <c r="D141" s="1078"/>
      <c r="E141" s="1078"/>
      <c r="F141" s="804"/>
      <c r="G141" s="754"/>
      <c r="H141" s="754"/>
      <c r="I141" s="754"/>
      <c r="J141" s="806">
        <v>268.27</v>
      </c>
      <c r="K141" s="754"/>
      <c r="L141" s="806">
        <v>863.54</v>
      </c>
      <c r="M141" s="754"/>
      <c r="N141" s="807"/>
    </row>
    <row r="142" spans="1:14">
      <c r="A142" s="799"/>
      <c r="B142" s="752"/>
      <c r="C142" s="1069" t="s">
        <v>573</v>
      </c>
      <c r="D142" s="1069"/>
      <c r="E142" s="1069"/>
      <c r="F142" s="793"/>
      <c r="G142" s="759"/>
      <c r="H142" s="759"/>
      <c r="I142" s="759"/>
      <c r="J142" s="802"/>
      <c r="K142" s="759"/>
      <c r="L142" s="796">
        <v>381.52</v>
      </c>
      <c r="M142" s="759"/>
      <c r="N142" s="797">
        <v>10331</v>
      </c>
    </row>
    <row r="143" spans="1:14" ht="56.25">
      <c r="A143" s="799"/>
      <c r="B143" s="752" t="s">
        <v>608</v>
      </c>
      <c r="C143" s="1069" t="s">
        <v>609</v>
      </c>
      <c r="D143" s="1069"/>
      <c r="E143" s="1069"/>
      <c r="F143" s="793" t="s">
        <v>576</v>
      </c>
      <c r="G143" s="800">
        <v>97</v>
      </c>
      <c r="H143" s="759"/>
      <c r="I143" s="800">
        <v>97</v>
      </c>
      <c r="J143" s="802"/>
      <c r="K143" s="759"/>
      <c r="L143" s="796">
        <v>370.07</v>
      </c>
      <c r="M143" s="759"/>
      <c r="N143" s="797">
        <v>10021</v>
      </c>
    </row>
    <row r="144" spans="1:14" ht="56.25">
      <c r="A144" s="799"/>
      <c r="B144" s="752" t="s">
        <v>610</v>
      </c>
      <c r="C144" s="1069" t="s">
        <v>611</v>
      </c>
      <c r="D144" s="1069"/>
      <c r="E144" s="1069"/>
      <c r="F144" s="793" t="s">
        <v>576</v>
      </c>
      <c r="G144" s="800">
        <v>51</v>
      </c>
      <c r="H144" s="759"/>
      <c r="I144" s="800">
        <v>51</v>
      </c>
      <c r="J144" s="802"/>
      <c r="K144" s="759"/>
      <c r="L144" s="796">
        <v>194.58</v>
      </c>
      <c r="M144" s="759"/>
      <c r="N144" s="797">
        <v>5269</v>
      </c>
    </row>
    <row r="145" spans="1:14">
      <c r="A145" s="747"/>
      <c r="B145" s="748"/>
      <c r="C145" s="1059" t="s">
        <v>527</v>
      </c>
      <c r="D145" s="1059"/>
      <c r="E145" s="1059"/>
      <c r="F145" s="739"/>
      <c r="G145" s="740"/>
      <c r="H145" s="740"/>
      <c r="I145" s="740"/>
      <c r="J145" s="753"/>
      <c r="K145" s="740"/>
      <c r="L145" s="742">
        <v>1428.19</v>
      </c>
      <c r="M145" s="754"/>
      <c r="N145" s="746">
        <v>29551</v>
      </c>
    </row>
    <row r="146" spans="1:14" ht="22.5">
      <c r="A146" s="737" t="s">
        <v>442</v>
      </c>
      <c r="B146" s="738" t="s">
        <v>618</v>
      </c>
      <c r="C146" s="1059" t="s">
        <v>619</v>
      </c>
      <c r="D146" s="1059"/>
      <c r="E146" s="1059"/>
      <c r="F146" s="739" t="s">
        <v>606</v>
      </c>
      <c r="G146" s="740"/>
      <c r="H146" s="740"/>
      <c r="I146" s="745">
        <v>1.37</v>
      </c>
      <c r="J146" s="753"/>
      <c r="K146" s="740"/>
      <c r="L146" s="753"/>
      <c r="M146" s="740"/>
      <c r="N146" s="791"/>
    </row>
    <row r="147" spans="1:14">
      <c r="A147" s="750"/>
      <c r="B147" s="749"/>
      <c r="C147" s="1069" t="s">
        <v>607</v>
      </c>
      <c r="D147" s="1069"/>
      <c r="E147" s="1069"/>
      <c r="F147" s="1069"/>
      <c r="G147" s="1069"/>
      <c r="H147" s="1069"/>
      <c r="I147" s="1069"/>
      <c r="J147" s="1069"/>
      <c r="K147" s="1069"/>
      <c r="L147" s="1069"/>
      <c r="M147" s="1069"/>
      <c r="N147" s="1070"/>
    </row>
    <row r="148" spans="1:14" ht="56.25">
      <c r="A148" s="751"/>
      <c r="B148" s="752" t="s">
        <v>567</v>
      </c>
      <c r="C148" s="1069" t="s">
        <v>568</v>
      </c>
      <c r="D148" s="1069"/>
      <c r="E148" s="1069"/>
      <c r="F148" s="1069"/>
      <c r="G148" s="1069"/>
      <c r="H148" s="1069"/>
      <c r="I148" s="1069"/>
      <c r="J148" s="1069"/>
      <c r="K148" s="1069"/>
      <c r="L148" s="1069"/>
      <c r="M148" s="1069"/>
      <c r="N148" s="1070"/>
    </row>
    <row r="149" spans="1:14">
      <c r="A149" s="792"/>
      <c r="B149" s="752" t="s">
        <v>0</v>
      </c>
      <c r="C149" s="1069" t="s">
        <v>468</v>
      </c>
      <c r="D149" s="1069"/>
      <c r="E149" s="1069"/>
      <c r="F149" s="793"/>
      <c r="G149" s="759"/>
      <c r="H149" s="759"/>
      <c r="I149" s="759"/>
      <c r="J149" s="796">
        <v>53.96</v>
      </c>
      <c r="K149" s="795">
        <v>1.1499999999999999</v>
      </c>
      <c r="L149" s="796">
        <v>85.01</v>
      </c>
      <c r="M149" s="795">
        <v>27.08</v>
      </c>
      <c r="N149" s="797">
        <v>2302</v>
      </c>
    </row>
    <row r="150" spans="1:14">
      <c r="A150" s="792"/>
      <c r="B150" s="752" t="s">
        <v>1</v>
      </c>
      <c r="C150" s="1069" t="s">
        <v>469</v>
      </c>
      <c r="D150" s="1069"/>
      <c r="E150" s="1069"/>
      <c r="F150" s="793"/>
      <c r="G150" s="759"/>
      <c r="H150" s="759"/>
      <c r="I150" s="759"/>
      <c r="J150" s="796">
        <v>347.73</v>
      </c>
      <c r="K150" s="795">
        <v>1.1499999999999999</v>
      </c>
      <c r="L150" s="796">
        <v>547.85</v>
      </c>
      <c r="M150" s="795">
        <v>10.61</v>
      </c>
      <c r="N150" s="797">
        <v>5813</v>
      </c>
    </row>
    <row r="151" spans="1:14">
      <c r="A151" s="792"/>
      <c r="B151" s="752" t="s">
        <v>3</v>
      </c>
      <c r="C151" s="1069" t="s">
        <v>569</v>
      </c>
      <c r="D151" s="1069"/>
      <c r="E151" s="1069"/>
      <c r="F151" s="793"/>
      <c r="G151" s="759"/>
      <c r="H151" s="759"/>
      <c r="I151" s="759"/>
      <c r="J151" s="796">
        <v>48.19</v>
      </c>
      <c r="K151" s="795">
        <v>1.1499999999999999</v>
      </c>
      <c r="L151" s="796">
        <v>75.92</v>
      </c>
      <c r="M151" s="795">
        <v>27.08</v>
      </c>
      <c r="N151" s="797">
        <v>2056</v>
      </c>
    </row>
    <row r="152" spans="1:14">
      <c r="A152" s="792"/>
      <c r="B152" s="752" t="s">
        <v>2</v>
      </c>
      <c r="C152" s="1069" t="s">
        <v>470</v>
      </c>
      <c r="D152" s="1069"/>
      <c r="E152" s="1069"/>
      <c r="F152" s="793"/>
      <c r="G152" s="759"/>
      <c r="H152" s="759"/>
      <c r="I152" s="759"/>
      <c r="J152" s="796">
        <v>1.08</v>
      </c>
      <c r="K152" s="759"/>
      <c r="L152" s="796">
        <v>1.48</v>
      </c>
      <c r="M152" s="795">
        <v>7.95</v>
      </c>
      <c r="N152" s="798">
        <v>12</v>
      </c>
    </row>
    <row r="153" spans="1:14">
      <c r="A153" s="799"/>
      <c r="B153" s="752"/>
      <c r="C153" s="1069" t="s">
        <v>584</v>
      </c>
      <c r="D153" s="1069"/>
      <c r="E153" s="1069"/>
      <c r="F153" s="793" t="s">
        <v>571</v>
      </c>
      <c r="G153" s="795">
        <v>5.74</v>
      </c>
      <c r="H153" s="795">
        <v>1.1499999999999999</v>
      </c>
      <c r="I153" s="809">
        <v>9.0433699999999995</v>
      </c>
      <c r="J153" s="802"/>
      <c r="K153" s="759"/>
      <c r="L153" s="802"/>
      <c r="M153" s="759"/>
      <c r="N153" s="803"/>
    </row>
    <row r="154" spans="1:14">
      <c r="A154" s="799"/>
      <c r="B154" s="752"/>
      <c r="C154" s="1069" t="s">
        <v>570</v>
      </c>
      <c r="D154" s="1069"/>
      <c r="E154" s="1069"/>
      <c r="F154" s="793" t="s">
        <v>571</v>
      </c>
      <c r="G154" s="795">
        <v>3.84</v>
      </c>
      <c r="H154" s="795">
        <v>1.1499999999999999</v>
      </c>
      <c r="I154" s="809">
        <v>6.0499200000000002</v>
      </c>
      <c r="J154" s="802"/>
      <c r="K154" s="759"/>
      <c r="L154" s="802"/>
      <c r="M154" s="759"/>
      <c r="N154" s="803"/>
    </row>
    <row r="155" spans="1:14">
      <c r="A155" s="750"/>
      <c r="B155" s="752"/>
      <c r="C155" s="1078" t="s">
        <v>572</v>
      </c>
      <c r="D155" s="1078"/>
      <c r="E155" s="1078"/>
      <c r="F155" s="804"/>
      <c r="G155" s="754"/>
      <c r="H155" s="754"/>
      <c r="I155" s="754"/>
      <c r="J155" s="806">
        <v>402.77</v>
      </c>
      <c r="K155" s="754"/>
      <c r="L155" s="806">
        <v>634.34</v>
      </c>
      <c r="M155" s="754"/>
      <c r="N155" s="807"/>
    </row>
    <row r="156" spans="1:14">
      <c r="A156" s="799"/>
      <c r="B156" s="752"/>
      <c r="C156" s="1069" t="s">
        <v>573</v>
      </c>
      <c r="D156" s="1069"/>
      <c r="E156" s="1069"/>
      <c r="F156" s="793"/>
      <c r="G156" s="759"/>
      <c r="H156" s="759"/>
      <c r="I156" s="759"/>
      <c r="J156" s="802"/>
      <c r="K156" s="759"/>
      <c r="L156" s="796">
        <v>160.93</v>
      </c>
      <c r="M156" s="759"/>
      <c r="N156" s="797">
        <v>4358</v>
      </c>
    </row>
    <row r="157" spans="1:14" ht="56.25">
      <c r="A157" s="799"/>
      <c r="B157" s="752" t="s">
        <v>608</v>
      </c>
      <c r="C157" s="1069" t="s">
        <v>609</v>
      </c>
      <c r="D157" s="1069"/>
      <c r="E157" s="1069"/>
      <c r="F157" s="793" t="s">
        <v>576</v>
      </c>
      <c r="G157" s="800">
        <v>97</v>
      </c>
      <c r="H157" s="759"/>
      <c r="I157" s="800">
        <v>97</v>
      </c>
      <c r="J157" s="802"/>
      <c r="K157" s="759"/>
      <c r="L157" s="796">
        <v>156.1</v>
      </c>
      <c r="M157" s="759"/>
      <c r="N157" s="797">
        <v>4227</v>
      </c>
    </row>
    <row r="158" spans="1:14" ht="56.25">
      <c r="A158" s="799"/>
      <c r="B158" s="752" t="s">
        <v>610</v>
      </c>
      <c r="C158" s="1069" t="s">
        <v>611</v>
      </c>
      <c r="D158" s="1069"/>
      <c r="E158" s="1069"/>
      <c r="F158" s="793" t="s">
        <v>576</v>
      </c>
      <c r="G158" s="800">
        <v>51</v>
      </c>
      <c r="H158" s="759"/>
      <c r="I158" s="800">
        <v>51</v>
      </c>
      <c r="J158" s="802"/>
      <c r="K158" s="759"/>
      <c r="L158" s="796">
        <v>82.07</v>
      </c>
      <c r="M158" s="759"/>
      <c r="N158" s="797">
        <v>2223</v>
      </c>
    </row>
    <row r="159" spans="1:14">
      <c r="A159" s="747"/>
      <c r="B159" s="748"/>
      <c r="C159" s="1059" t="s">
        <v>527</v>
      </c>
      <c r="D159" s="1059"/>
      <c r="E159" s="1059"/>
      <c r="F159" s="739"/>
      <c r="G159" s="740"/>
      <c r="H159" s="740"/>
      <c r="I159" s="740"/>
      <c r="J159" s="753"/>
      <c r="K159" s="740"/>
      <c r="L159" s="744">
        <v>872.51</v>
      </c>
      <c r="M159" s="754"/>
      <c r="N159" s="746">
        <v>14577</v>
      </c>
    </row>
    <row r="160" spans="1:14" ht="22.5">
      <c r="A160" s="737" t="s">
        <v>620</v>
      </c>
      <c r="B160" s="738" t="s">
        <v>621</v>
      </c>
      <c r="C160" s="1059" t="s">
        <v>622</v>
      </c>
      <c r="D160" s="1059"/>
      <c r="E160" s="1059"/>
      <c r="F160" s="739" t="s">
        <v>606</v>
      </c>
      <c r="G160" s="740"/>
      <c r="H160" s="740"/>
      <c r="I160" s="745">
        <v>1.37</v>
      </c>
      <c r="J160" s="753"/>
      <c r="K160" s="740"/>
      <c r="L160" s="753"/>
      <c r="M160" s="740"/>
      <c r="N160" s="791"/>
    </row>
    <row r="161" spans="1:14">
      <c r="A161" s="750"/>
      <c r="B161" s="749"/>
      <c r="C161" s="1069" t="s">
        <v>607</v>
      </c>
      <c r="D161" s="1069"/>
      <c r="E161" s="1069"/>
      <c r="F161" s="1069"/>
      <c r="G161" s="1069"/>
      <c r="H161" s="1069"/>
      <c r="I161" s="1069"/>
      <c r="J161" s="1069"/>
      <c r="K161" s="1069"/>
      <c r="L161" s="1069"/>
      <c r="M161" s="1069"/>
      <c r="N161" s="1070"/>
    </row>
    <row r="162" spans="1:14" ht="56.25">
      <c r="A162" s="751"/>
      <c r="B162" s="752" t="s">
        <v>567</v>
      </c>
      <c r="C162" s="1069" t="s">
        <v>568</v>
      </c>
      <c r="D162" s="1069"/>
      <c r="E162" s="1069"/>
      <c r="F162" s="1069"/>
      <c r="G162" s="1069"/>
      <c r="H162" s="1069"/>
      <c r="I162" s="1069"/>
      <c r="J162" s="1069"/>
      <c r="K162" s="1069"/>
      <c r="L162" s="1069"/>
      <c r="M162" s="1069"/>
      <c r="N162" s="1070"/>
    </row>
    <row r="163" spans="1:14">
      <c r="A163" s="792"/>
      <c r="B163" s="752" t="s">
        <v>0</v>
      </c>
      <c r="C163" s="1069" t="s">
        <v>468</v>
      </c>
      <c r="D163" s="1069"/>
      <c r="E163" s="1069"/>
      <c r="F163" s="793"/>
      <c r="G163" s="759"/>
      <c r="H163" s="759"/>
      <c r="I163" s="759"/>
      <c r="J163" s="796">
        <v>26.13</v>
      </c>
      <c r="K163" s="795">
        <v>1.1499999999999999</v>
      </c>
      <c r="L163" s="796">
        <v>41.17</v>
      </c>
      <c r="M163" s="795">
        <v>27.08</v>
      </c>
      <c r="N163" s="797">
        <v>1115</v>
      </c>
    </row>
    <row r="164" spans="1:14">
      <c r="A164" s="792"/>
      <c r="B164" s="752" t="s">
        <v>1</v>
      </c>
      <c r="C164" s="1069" t="s">
        <v>469</v>
      </c>
      <c r="D164" s="1069"/>
      <c r="E164" s="1069"/>
      <c r="F164" s="793"/>
      <c r="G164" s="759"/>
      <c r="H164" s="759"/>
      <c r="I164" s="759"/>
      <c r="J164" s="796">
        <v>166.62</v>
      </c>
      <c r="K164" s="795">
        <v>1.1499999999999999</v>
      </c>
      <c r="L164" s="796">
        <v>262.51</v>
      </c>
      <c r="M164" s="795">
        <v>10.61</v>
      </c>
      <c r="N164" s="797">
        <v>2785</v>
      </c>
    </row>
    <row r="165" spans="1:14">
      <c r="A165" s="792"/>
      <c r="B165" s="752" t="s">
        <v>3</v>
      </c>
      <c r="C165" s="1069" t="s">
        <v>569</v>
      </c>
      <c r="D165" s="1069"/>
      <c r="E165" s="1069"/>
      <c r="F165" s="793"/>
      <c r="G165" s="759"/>
      <c r="H165" s="759"/>
      <c r="I165" s="759"/>
      <c r="J165" s="796">
        <v>23.09</v>
      </c>
      <c r="K165" s="795">
        <v>1.1499999999999999</v>
      </c>
      <c r="L165" s="796">
        <v>36.380000000000003</v>
      </c>
      <c r="M165" s="795">
        <v>27.08</v>
      </c>
      <c r="N165" s="798">
        <v>985</v>
      </c>
    </row>
    <row r="166" spans="1:14">
      <c r="A166" s="792"/>
      <c r="B166" s="752" t="s">
        <v>2</v>
      </c>
      <c r="C166" s="1069" t="s">
        <v>470</v>
      </c>
      <c r="D166" s="1069"/>
      <c r="E166" s="1069"/>
      <c r="F166" s="793"/>
      <c r="G166" s="759"/>
      <c r="H166" s="759"/>
      <c r="I166" s="759"/>
      <c r="J166" s="796">
        <v>0.52</v>
      </c>
      <c r="K166" s="759"/>
      <c r="L166" s="796">
        <v>0.71</v>
      </c>
      <c r="M166" s="795">
        <v>7.95</v>
      </c>
      <c r="N166" s="798">
        <v>6</v>
      </c>
    </row>
    <row r="167" spans="1:14">
      <c r="A167" s="799"/>
      <c r="B167" s="752"/>
      <c r="C167" s="1069" t="s">
        <v>584</v>
      </c>
      <c r="D167" s="1069"/>
      <c r="E167" s="1069"/>
      <c r="F167" s="793" t="s">
        <v>571</v>
      </c>
      <c r="G167" s="795">
        <v>2.78</v>
      </c>
      <c r="H167" s="795">
        <v>1.1499999999999999</v>
      </c>
      <c r="I167" s="809">
        <v>4.3798899999999996</v>
      </c>
      <c r="J167" s="802"/>
      <c r="K167" s="759"/>
      <c r="L167" s="802"/>
      <c r="M167" s="759"/>
      <c r="N167" s="803"/>
    </row>
    <row r="168" spans="1:14">
      <c r="A168" s="799"/>
      <c r="B168" s="752"/>
      <c r="C168" s="1069" t="s">
        <v>570</v>
      </c>
      <c r="D168" s="1069"/>
      <c r="E168" s="1069"/>
      <c r="F168" s="793" t="s">
        <v>571</v>
      </c>
      <c r="G168" s="795">
        <v>1.84</v>
      </c>
      <c r="H168" s="795">
        <v>1.1499999999999999</v>
      </c>
      <c r="I168" s="809">
        <v>2.8989199999999999</v>
      </c>
      <c r="J168" s="802"/>
      <c r="K168" s="759"/>
      <c r="L168" s="802"/>
      <c r="M168" s="759"/>
      <c r="N168" s="803"/>
    </row>
    <row r="169" spans="1:14">
      <c r="A169" s="750"/>
      <c r="B169" s="752"/>
      <c r="C169" s="1078" t="s">
        <v>572</v>
      </c>
      <c r="D169" s="1078"/>
      <c r="E169" s="1078"/>
      <c r="F169" s="804"/>
      <c r="G169" s="754"/>
      <c r="H169" s="754"/>
      <c r="I169" s="754"/>
      <c r="J169" s="806">
        <v>193.27</v>
      </c>
      <c r="K169" s="754"/>
      <c r="L169" s="806">
        <v>304.39</v>
      </c>
      <c r="M169" s="754"/>
      <c r="N169" s="807"/>
    </row>
    <row r="170" spans="1:14">
      <c r="A170" s="799"/>
      <c r="B170" s="752"/>
      <c r="C170" s="1069" t="s">
        <v>573</v>
      </c>
      <c r="D170" s="1069"/>
      <c r="E170" s="1069"/>
      <c r="F170" s="793"/>
      <c r="G170" s="759"/>
      <c r="H170" s="759"/>
      <c r="I170" s="759"/>
      <c r="J170" s="802"/>
      <c r="K170" s="759"/>
      <c r="L170" s="796">
        <v>77.55</v>
      </c>
      <c r="M170" s="759"/>
      <c r="N170" s="797">
        <v>2100</v>
      </c>
    </row>
    <row r="171" spans="1:14" ht="56.25">
      <c r="A171" s="799"/>
      <c r="B171" s="752" t="s">
        <v>608</v>
      </c>
      <c r="C171" s="1069" t="s">
        <v>609</v>
      </c>
      <c r="D171" s="1069"/>
      <c r="E171" s="1069"/>
      <c r="F171" s="793" t="s">
        <v>576</v>
      </c>
      <c r="G171" s="800">
        <v>97</v>
      </c>
      <c r="H171" s="759"/>
      <c r="I171" s="800">
        <v>97</v>
      </c>
      <c r="J171" s="802"/>
      <c r="K171" s="759"/>
      <c r="L171" s="796">
        <v>75.22</v>
      </c>
      <c r="M171" s="759"/>
      <c r="N171" s="797">
        <v>2037</v>
      </c>
    </row>
    <row r="172" spans="1:14" ht="56.25">
      <c r="A172" s="799"/>
      <c r="B172" s="752" t="s">
        <v>610</v>
      </c>
      <c r="C172" s="1069" t="s">
        <v>611</v>
      </c>
      <c r="D172" s="1069"/>
      <c r="E172" s="1069"/>
      <c r="F172" s="793" t="s">
        <v>576</v>
      </c>
      <c r="G172" s="800">
        <v>51</v>
      </c>
      <c r="H172" s="759"/>
      <c r="I172" s="800">
        <v>51</v>
      </c>
      <c r="J172" s="802"/>
      <c r="K172" s="759"/>
      <c r="L172" s="796">
        <v>39.549999999999997</v>
      </c>
      <c r="M172" s="759"/>
      <c r="N172" s="797">
        <v>1071</v>
      </c>
    </row>
    <row r="173" spans="1:14">
      <c r="A173" s="747"/>
      <c r="B173" s="748"/>
      <c r="C173" s="1059" t="s">
        <v>527</v>
      </c>
      <c r="D173" s="1059"/>
      <c r="E173" s="1059"/>
      <c r="F173" s="739"/>
      <c r="G173" s="740"/>
      <c r="H173" s="740"/>
      <c r="I173" s="740"/>
      <c r="J173" s="753"/>
      <c r="K173" s="740"/>
      <c r="L173" s="744">
        <v>419.16</v>
      </c>
      <c r="M173" s="754"/>
      <c r="N173" s="746">
        <v>7014</v>
      </c>
    </row>
    <row r="174" spans="1:14">
      <c r="A174" s="1066" t="s">
        <v>623</v>
      </c>
      <c r="B174" s="1067"/>
      <c r="C174" s="1067"/>
      <c r="D174" s="1067"/>
      <c r="E174" s="1067"/>
      <c r="F174" s="1067"/>
      <c r="G174" s="1067"/>
      <c r="H174" s="1067"/>
      <c r="I174" s="1067"/>
      <c r="J174" s="1067"/>
      <c r="K174" s="1067"/>
      <c r="L174" s="1067"/>
      <c r="M174" s="1067"/>
      <c r="N174" s="1068"/>
    </row>
    <row r="175" spans="1:14" ht="22.5">
      <c r="A175" s="737" t="s">
        <v>443</v>
      </c>
      <c r="B175" s="738" t="s">
        <v>604</v>
      </c>
      <c r="C175" s="1059" t="s">
        <v>605</v>
      </c>
      <c r="D175" s="1059"/>
      <c r="E175" s="1059"/>
      <c r="F175" s="739" t="s">
        <v>606</v>
      </c>
      <c r="G175" s="740"/>
      <c r="H175" s="740"/>
      <c r="I175" s="745">
        <v>0.36</v>
      </c>
      <c r="J175" s="753"/>
      <c r="K175" s="740"/>
      <c r="L175" s="753"/>
      <c r="M175" s="740"/>
      <c r="N175" s="791"/>
    </row>
    <row r="176" spans="1:14">
      <c r="A176" s="750"/>
      <c r="B176" s="749"/>
      <c r="C176" s="1069" t="s">
        <v>624</v>
      </c>
      <c r="D176" s="1069"/>
      <c r="E176" s="1069"/>
      <c r="F176" s="1069"/>
      <c r="G176" s="1069"/>
      <c r="H176" s="1069"/>
      <c r="I176" s="1069"/>
      <c r="J176" s="1069"/>
      <c r="K176" s="1069"/>
      <c r="L176" s="1069"/>
      <c r="M176" s="1069"/>
      <c r="N176" s="1070"/>
    </row>
    <row r="177" spans="1:14" ht="56.25">
      <c r="A177" s="751"/>
      <c r="B177" s="752" t="s">
        <v>567</v>
      </c>
      <c r="C177" s="1069" t="s">
        <v>568</v>
      </c>
      <c r="D177" s="1069"/>
      <c r="E177" s="1069"/>
      <c r="F177" s="1069"/>
      <c r="G177" s="1069"/>
      <c r="H177" s="1069"/>
      <c r="I177" s="1069"/>
      <c r="J177" s="1069"/>
      <c r="K177" s="1069"/>
      <c r="L177" s="1069"/>
      <c r="M177" s="1069"/>
      <c r="N177" s="1070"/>
    </row>
    <row r="178" spans="1:14">
      <c r="A178" s="792"/>
      <c r="B178" s="752" t="s">
        <v>0</v>
      </c>
      <c r="C178" s="1069" t="s">
        <v>468</v>
      </c>
      <c r="D178" s="1069"/>
      <c r="E178" s="1069"/>
      <c r="F178" s="793"/>
      <c r="G178" s="759"/>
      <c r="H178" s="759"/>
      <c r="I178" s="759"/>
      <c r="J178" s="796">
        <v>49.82</v>
      </c>
      <c r="K178" s="795">
        <v>1.1499999999999999</v>
      </c>
      <c r="L178" s="796">
        <v>20.63</v>
      </c>
      <c r="M178" s="795">
        <v>27.08</v>
      </c>
      <c r="N178" s="798">
        <v>559</v>
      </c>
    </row>
    <row r="179" spans="1:14">
      <c r="A179" s="792"/>
      <c r="B179" s="752" t="s">
        <v>1</v>
      </c>
      <c r="C179" s="1069" t="s">
        <v>469</v>
      </c>
      <c r="D179" s="1069"/>
      <c r="E179" s="1069"/>
      <c r="F179" s="793"/>
      <c r="G179" s="759"/>
      <c r="H179" s="759"/>
      <c r="I179" s="759"/>
      <c r="J179" s="796">
        <v>256.27</v>
      </c>
      <c r="K179" s="795">
        <v>1.1499999999999999</v>
      </c>
      <c r="L179" s="796">
        <v>106.1</v>
      </c>
      <c r="M179" s="795">
        <v>10.61</v>
      </c>
      <c r="N179" s="797">
        <v>1126</v>
      </c>
    </row>
    <row r="180" spans="1:14">
      <c r="A180" s="792"/>
      <c r="B180" s="752" t="s">
        <v>3</v>
      </c>
      <c r="C180" s="1069" t="s">
        <v>569</v>
      </c>
      <c r="D180" s="1069"/>
      <c r="E180" s="1069"/>
      <c r="F180" s="793"/>
      <c r="G180" s="759"/>
      <c r="H180" s="759"/>
      <c r="I180" s="759"/>
      <c r="J180" s="796">
        <v>45.24</v>
      </c>
      <c r="K180" s="795">
        <v>1.1499999999999999</v>
      </c>
      <c r="L180" s="796">
        <v>18.73</v>
      </c>
      <c r="M180" s="795">
        <v>27.08</v>
      </c>
      <c r="N180" s="798">
        <v>507</v>
      </c>
    </row>
    <row r="181" spans="1:14">
      <c r="A181" s="792"/>
      <c r="B181" s="752" t="s">
        <v>2</v>
      </c>
      <c r="C181" s="1069" t="s">
        <v>470</v>
      </c>
      <c r="D181" s="1069"/>
      <c r="E181" s="1069"/>
      <c r="F181" s="793"/>
      <c r="G181" s="759"/>
      <c r="H181" s="759"/>
      <c r="I181" s="759"/>
      <c r="J181" s="796">
        <v>1</v>
      </c>
      <c r="K181" s="759"/>
      <c r="L181" s="796">
        <v>0.36</v>
      </c>
      <c r="M181" s="795">
        <v>7.95</v>
      </c>
      <c r="N181" s="798">
        <v>3</v>
      </c>
    </row>
    <row r="182" spans="1:14">
      <c r="A182" s="799"/>
      <c r="B182" s="752"/>
      <c r="C182" s="1069" t="s">
        <v>584</v>
      </c>
      <c r="D182" s="1069"/>
      <c r="E182" s="1069"/>
      <c r="F182" s="793" t="s">
        <v>571</v>
      </c>
      <c r="G182" s="810">
        <v>5.3</v>
      </c>
      <c r="H182" s="795">
        <v>1.1499999999999999</v>
      </c>
      <c r="I182" s="808">
        <v>2.1941999999999999</v>
      </c>
      <c r="J182" s="802"/>
      <c r="K182" s="759"/>
      <c r="L182" s="802"/>
      <c r="M182" s="759"/>
      <c r="N182" s="803"/>
    </row>
    <row r="183" spans="1:14">
      <c r="A183" s="799"/>
      <c r="B183" s="752"/>
      <c r="C183" s="1069" t="s">
        <v>570</v>
      </c>
      <c r="D183" s="1069"/>
      <c r="E183" s="1069"/>
      <c r="F183" s="793" t="s">
        <v>571</v>
      </c>
      <c r="G183" s="810">
        <v>3.9</v>
      </c>
      <c r="H183" s="795">
        <v>1.1499999999999999</v>
      </c>
      <c r="I183" s="808">
        <v>1.6146</v>
      </c>
      <c r="J183" s="802"/>
      <c r="K183" s="759"/>
      <c r="L183" s="802"/>
      <c r="M183" s="759"/>
      <c r="N183" s="803"/>
    </row>
    <row r="184" spans="1:14">
      <c r="A184" s="750"/>
      <c r="B184" s="752"/>
      <c r="C184" s="1078" t="s">
        <v>572</v>
      </c>
      <c r="D184" s="1078"/>
      <c r="E184" s="1078"/>
      <c r="F184" s="804"/>
      <c r="G184" s="754"/>
      <c r="H184" s="754"/>
      <c r="I184" s="754"/>
      <c r="J184" s="806">
        <v>307.08999999999997</v>
      </c>
      <c r="K184" s="754"/>
      <c r="L184" s="806">
        <v>127.09</v>
      </c>
      <c r="M184" s="754"/>
      <c r="N184" s="807"/>
    </row>
    <row r="185" spans="1:14">
      <c r="A185" s="799"/>
      <c r="B185" s="752"/>
      <c r="C185" s="1069" t="s">
        <v>573</v>
      </c>
      <c r="D185" s="1069"/>
      <c r="E185" s="1069"/>
      <c r="F185" s="793"/>
      <c r="G185" s="759"/>
      <c r="H185" s="759"/>
      <c r="I185" s="759"/>
      <c r="J185" s="802"/>
      <c r="K185" s="759"/>
      <c r="L185" s="796">
        <v>39.36</v>
      </c>
      <c r="M185" s="759"/>
      <c r="N185" s="797">
        <v>1066</v>
      </c>
    </row>
    <row r="186" spans="1:14" ht="56.25">
      <c r="A186" s="799"/>
      <c r="B186" s="752" t="s">
        <v>608</v>
      </c>
      <c r="C186" s="1069" t="s">
        <v>609</v>
      </c>
      <c r="D186" s="1069"/>
      <c r="E186" s="1069"/>
      <c r="F186" s="793" t="s">
        <v>576</v>
      </c>
      <c r="G186" s="800">
        <v>97</v>
      </c>
      <c r="H186" s="759"/>
      <c r="I186" s="800">
        <v>97</v>
      </c>
      <c r="J186" s="802"/>
      <c r="K186" s="759"/>
      <c r="L186" s="796">
        <v>38.18</v>
      </c>
      <c r="M186" s="759"/>
      <c r="N186" s="797">
        <v>1034</v>
      </c>
    </row>
    <row r="187" spans="1:14" ht="56.25">
      <c r="A187" s="799"/>
      <c r="B187" s="752" t="s">
        <v>610</v>
      </c>
      <c r="C187" s="1069" t="s">
        <v>611</v>
      </c>
      <c r="D187" s="1069"/>
      <c r="E187" s="1069"/>
      <c r="F187" s="793" t="s">
        <v>576</v>
      </c>
      <c r="G187" s="800">
        <v>51</v>
      </c>
      <c r="H187" s="759"/>
      <c r="I187" s="800">
        <v>51</v>
      </c>
      <c r="J187" s="802"/>
      <c r="K187" s="759"/>
      <c r="L187" s="796">
        <v>20.07</v>
      </c>
      <c r="M187" s="759"/>
      <c r="N187" s="798">
        <v>544</v>
      </c>
    </row>
    <row r="188" spans="1:14">
      <c r="A188" s="747"/>
      <c r="B188" s="748"/>
      <c r="C188" s="1059" t="s">
        <v>527</v>
      </c>
      <c r="D188" s="1059"/>
      <c r="E188" s="1059"/>
      <c r="F188" s="739"/>
      <c r="G188" s="740"/>
      <c r="H188" s="740"/>
      <c r="I188" s="740"/>
      <c r="J188" s="753"/>
      <c r="K188" s="740"/>
      <c r="L188" s="744">
        <v>185.34</v>
      </c>
      <c r="M188" s="754"/>
      <c r="N188" s="746">
        <v>3266</v>
      </c>
    </row>
    <row r="189" spans="1:14" ht="22.5">
      <c r="A189" s="737" t="s">
        <v>625</v>
      </c>
      <c r="B189" s="738" t="s">
        <v>612</v>
      </c>
      <c r="C189" s="1059" t="s">
        <v>613</v>
      </c>
      <c r="D189" s="1059"/>
      <c r="E189" s="1059"/>
      <c r="F189" s="739" t="s">
        <v>606</v>
      </c>
      <c r="G189" s="740"/>
      <c r="H189" s="740"/>
      <c r="I189" s="745">
        <v>0.36</v>
      </c>
      <c r="J189" s="753"/>
      <c r="K189" s="740"/>
      <c r="L189" s="753"/>
      <c r="M189" s="740"/>
      <c r="N189" s="791"/>
    </row>
    <row r="190" spans="1:14">
      <c r="A190" s="750"/>
      <c r="B190" s="749"/>
      <c r="C190" s="1069" t="s">
        <v>624</v>
      </c>
      <c r="D190" s="1069"/>
      <c r="E190" s="1069"/>
      <c r="F190" s="1069"/>
      <c r="G190" s="1069"/>
      <c r="H190" s="1069"/>
      <c r="I190" s="1069"/>
      <c r="J190" s="1069"/>
      <c r="K190" s="1069"/>
      <c r="L190" s="1069"/>
      <c r="M190" s="1069"/>
      <c r="N190" s="1070"/>
    </row>
    <row r="191" spans="1:14" ht="56.25">
      <c r="A191" s="751"/>
      <c r="B191" s="752" t="s">
        <v>567</v>
      </c>
      <c r="C191" s="1069" t="s">
        <v>568</v>
      </c>
      <c r="D191" s="1069"/>
      <c r="E191" s="1069"/>
      <c r="F191" s="1069"/>
      <c r="G191" s="1069"/>
      <c r="H191" s="1069"/>
      <c r="I191" s="1069"/>
      <c r="J191" s="1069"/>
      <c r="K191" s="1069"/>
      <c r="L191" s="1069"/>
      <c r="M191" s="1069"/>
      <c r="N191" s="1070"/>
    </row>
    <row r="192" spans="1:14">
      <c r="A192" s="792"/>
      <c r="B192" s="752" t="s">
        <v>0</v>
      </c>
      <c r="C192" s="1069" t="s">
        <v>468</v>
      </c>
      <c r="D192" s="1069"/>
      <c r="E192" s="1069"/>
      <c r="F192" s="793"/>
      <c r="G192" s="759"/>
      <c r="H192" s="759"/>
      <c r="I192" s="759"/>
      <c r="J192" s="796">
        <v>18.71</v>
      </c>
      <c r="K192" s="795">
        <v>1.1499999999999999</v>
      </c>
      <c r="L192" s="796">
        <v>7.75</v>
      </c>
      <c r="M192" s="795">
        <v>27.08</v>
      </c>
      <c r="N192" s="798">
        <v>210</v>
      </c>
    </row>
    <row r="193" spans="1:14">
      <c r="A193" s="792"/>
      <c r="B193" s="752" t="s">
        <v>1</v>
      </c>
      <c r="C193" s="1069" t="s">
        <v>469</v>
      </c>
      <c r="D193" s="1069"/>
      <c r="E193" s="1069"/>
      <c r="F193" s="793"/>
      <c r="G193" s="759"/>
      <c r="H193" s="759"/>
      <c r="I193" s="759"/>
      <c r="J193" s="796">
        <v>5.26</v>
      </c>
      <c r="K193" s="795">
        <v>1.1499999999999999</v>
      </c>
      <c r="L193" s="796">
        <v>2.1800000000000002</v>
      </c>
      <c r="M193" s="795">
        <v>10.61</v>
      </c>
      <c r="N193" s="798">
        <v>23</v>
      </c>
    </row>
    <row r="194" spans="1:14">
      <c r="A194" s="792"/>
      <c r="B194" s="752" t="s">
        <v>3</v>
      </c>
      <c r="C194" s="1069" t="s">
        <v>569</v>
      </c>
      <c r="D194" s="1069"/>
      <c r="E194" s="1069"/>
      <c r="F194" s="793"/>
      <c r="G194" s="759"/>
      <c r="H194" s="759"/>
      <c r="I194" s="759"/>
      <c r="J194" s="796">
        <v>0.93</v>
      </c>
      <c r="K194" s="795">
        <v>1.1499999999999999</v>
      </c>
      <c r="L194" s="796">
        <v>0.39</v>
      </c>
      <c r="M194" s="795">
        <v>27.08</v>
      </c>
      <c r="N194" s="798">
        <v>11</v>
      </c>
    </row>
    <row r="195" spans="1:14">
      <c r="A195" s="792"/>
      <c r="B195" s="752" t="s">
        <v>2</v>
      </c>
      <c r="C195" s="1069" t="s">
        <v>470</v>
      </c>
      <c r="D195" s="1069"/>
      <c r="E195" s="1069"/>
      <c r="F195" s="793"/>
      <c r="G195" s="759"/>
      <c r="H195" s="759"/>
      <c r="I195" s="759"/>
      <c r="J195" s="796">
        <v>0.37</v>
      </c>
      <c r="K195" s="759"/>
      <c r="L195" s="796">
        <v>0.13</v>
      </c>
      <c r="M195" s="795">
        <v>7.95</v>
      </c>
      <c r="N195" s="798">
        <v>1</v>
      </c>
    </row>
    <row r="196" spans="1:14">
      <c r="A196" s="799"/>
      <c r="B196" s="752"/>
      <c r="C196" s="1069" t="s">
        <v>584</v>
      </c>
      <c r="D196" s="1069"/>
      <c r="E196" s="1069"/>
      <c r="F196" s="793" t="s">
        <v>571</v>
      </c>
      <c r="G196" s="795">
        <v>1.99</v>
      </c>
      <c r="H196" s="795">
        <v>1.1499999999999999</v>
      </c>
      <c r="I196" s="809">
        <v>0.82386000000000004</v>
      </c>
      <c r="J196" s="802"/>
      <c r="K196" s="759"/>
      <c r="L196" s="802"/>
      <c r="M196" s="759"/>
      <c r="N196" s="803"/>
    </row>
    <row r="197" spans="1:14">
      <c r="A197" s="799"/>
      <c r="B197" s="752"/>
      <c r="C197" s="1069" t="s">
        <v>570</v>
      </c>
      <c r="D197" s="1069"/>
      <c r="E197" s="1069"/>
      <c r="F197" s="793" t="s">
        <v>571</v>
      </c>
      <c r="G197" s="795">
        <v>0.08</v>
      </c>
      <c r="H197" s="795">
        <v>1.1499999999999999</v>
      </c>
      <c r="I197" s="809">
        <v>3.3119999999999997E-2</v>
      </c>
      <c r="J197" s="802"/>
      <c r="K197" s="759"/>
      <c r="L197" s="802"/>
      <c r="M197" s="759"/>
      <c r="N197" s="803"/>
    </row>
    <row r="198" spans="1:14">
      <c r="A198" s="750"/>
      <c r="B198" s="752"/>
      <c r="C198" s="1078" t="s">
        <v>572</v>
      </c>
      <c r="D198" s="1078"/>
      <c r="E198" s="1078"/>
      <c r="F198" s="804"/>
      <c r="G198" s="754"/>
      <c r="H198" s="754"/>
      <c r="I198" s="754"/>
      <c r="J198" s="806">
        <v>24.34</v>
      </c>
      <c r="K198" s="754"/>
      <c r="L198" s="806">
        <v>10.06</v>
      </c>
      <c r="M198" s="754"/>
      <c r="N198" s="807"/>
    </row>
    <row r="199" spans="1:14">
      <c r="A199" s="799"/>
      <c r="B199" s="752"/>
      <c r="C199" s="1069" t="s">
        <v>573</v>
      </c>
      <c r="D199" s="1069"/>
      <c r="E199" s="1069"/>
      <c r="F199" s="793"/>
      <c r="G199" s="759"/>
      <c r="H199" s="759"/>
      <c r="I199" s="759"/>
      <c r="J199" s="802"/>
      <c r="K199" s="759"/>
      <c r="L199" s="796">
        <v>8.14</v>
      </c>
      <c r="M199" s="759"/>
      <c r="N199" s="798">
        <v>221</v>
      </c>
    </row>
    <row r="200" spans="1:14" ht="56.25">
      <c r="A200" s="799"/>
      <c r="B200" s="752" t="s">
        <v>608</v>
      </c>
      <c r="C200" s="1069" t="s">
        <v>609</v>
      </c>
      <c r="D200" s="1069"/>
      <c r="E200" s="1069"/>
      <c r="F200" s="793" t="s">
        <v>576</v>
      </c>
      <c r="G200" s="800">
        <v>97</v>
      </c>
      <c r="H200" s="759"/>
      <c r="I200" s="800">
        <v>97</v>
      </c>
      <c r="J200" s="802"/>
      <c r="K200" s="759"/>
      <c r="L200" s="796">
        <v>7.9</v>
      </c>
      <c r="M200" s="759"/>
      <c r="N200" s="798">
        <v>214</v>
      </c>
    </row>
    <row r="201" spans="1:14" ht="56.25">
      <c r="A201" s="799"/>
      <c r="B201" s="752" t="s">
        <v>610</v>
      </c>
      <c r="C201" s="1069" t="s">
        <v>611</v>
      </c>
      <c r="D201" s="1069"/>
      <c r="E201" s="1069"/>
      <c r="F201" s="793" t="s">
        <v>576</v>
      </c>
      <c r="G201" s="800">
        <v>51</v>
      </c>
      <c r="H201" s="759"/>
      <c r="I201" s="800">
        <v>51</v>
      </c>
      <c r="J201" s="802"/>
      <c r="K201" s="759"/>
      <c r="L201" s="796">
        <v>4.1500000000000004</v>
      </c>
      <c r="M201" s="759"/>
      <c r="N201" s="798">
        <v>113</v>
      </c>
    </row>
    <row r="202" spans="1:14">
      <c r="A202" s="747"/>
      <c r="B202" s="748"/>
      <c r="C202" s="1059" t="s">
        <v>527</v>
      </c>
      <c r="D202" s="1059"/>
      <c r="E202" s="1059"/>
      <c r="F202" s="739"/>
      <c r="G202" s="740"/>
      <c r="H202" s="740"/>
      <c r="I202" s="740"/>
      <c r="J202" s="753"/>
      <c r="K202" s="740"/>
      <c r="L202" s="744">
        <v>22.11</v>
      </c>
      <c r="M202" s="754"/>
      <c r="N202" s="785">
        <v>561</v>
      </c>
    </row>
    <row r="203" spans="1:14" ht="22.5">
      <c r="A203" s="737" t="s">
        <v>626</v>
      </c>
      <c r="B203" s="738" t="s">
        <v>627</v>
      </c>
      <c r="C203" s="1059" t="s">
        <v>628</v>
      </c>
      <c r="D203" s="1059"/>
      <c r="E203" s="1059"/>
      <c r="F203" s="739" t="s">
        <v>629</v>
      </c>
      <c r="G203" s="740"/>
      <c r="H203" s="740"/>
      <c r="I203" s="741">
        <v>7.1999999999999995E-2</v>
      </c>
      <c r="J203" s="753"/>
      <c r="K203" s="740"/>
      <c r="L203" s="753"/>
      <c r="M203" s="740"/>
      <c r="N203" s="791"/>
    </row>
    <row r="204" spans="1:14">
      <c r="A204" s="750"/>
      <c r="B204" s="749"/>
      <c r="C204" s="1069" t="s">
        <v>630</v>
      </c>
      <c r="D204" s="1069"/>
      <c r="E204" s="1069"/>
      <c r="F204" s="1069"/>
      <c r="G204" s="1069"/>
      <c r="H204" s="1069"/>
      <c r="I204" s="1069"/>
      <c r="J204" s="1069"/>
      <c r="K204" s="1069"/>
      <c r="L204" s="1069"/>
      <c r="M204" s="1069"/>
      <c r="N204" s="1070"/>
    </row>
    <row r="205" spans="1:14" ht="56.25">
      <c r="A205" s="751"/>
      <c r="B205" s="752" t="s">
        <v>567</v>
      </c>
      <c r="C205" s="1069" t="s">
        <v>568</v>
      </c>
      <c r="D205" s="1069"/>
      <c r="E205" s="1069"/>
      <c r="F205" s="1069"/>
      <c r="G205" s="1069"/>
      <c r="H205" s="1069"/>
      <c r="I205" s="1069"/>
      <c r="J205" s="1069"/>
      <c r="K205" s="1069"/>
      <c r="L205" s="1069"/>
      <c r="M205" s="1069"/>
      <c r="N205" s="1070"/>
    </row>
    <row r="206" spans="1:14">
      <c r="A206" s="792"/>
      <c r="B206" s="752" t="s">
        <v>0</v>
      </c>
      <c r="C206" s="1069" t="s">
        <v>468</v>
      </c>
      <c r="D206" s="1069"/>
      <c r="E206" s="1069"/>
      <c r="F206" s="793"/>
      <c r="G206" s="759"/>
      <c r="H206" s="759"/>
      <c r="I206" s="759"/>
      <c r="J206" s="794">
        <v>1125.18</v>
      </c>
      <c r="K206" s="795">
        <v>1.1499999999999999</v>
      </c>
      <c r="L206" s="796">
        <v>93.16</v>
      </c>
      <c r="M206" s="795">
        <v>27.08</v>
      </c>
      <c r="N206" s="797">
        <v>2523</v>
      </c>
    </row>
    <row r="207" spans="1:14">
      <c r="A207" s="792"/>
      <c r="B207" s="752" t="s">
        <v>2</v>
      </c>
      <c r="C207" s="1069" t="s">
        <v>470</v>
      </c>
      <c r="D207" s="1069"/>
      <c r="E207" s="1069"/>
      <c r="F207" s="793"/>
      <c r="G207" s="759"/>
      <c r="H207" s="759"/>
      <c r="I207" s="759"/>
      <c r="J207" s="794">
        <v>63068.02</v>
      </c>
      <c r="K207" s="759"/>
      <c r="L207" s="796">
        <v>4.9000000000000004</v>
      </c>
      <c r="M207" s="795">
        <v>7.95</v>
      </c>
      <c r="N207" s="798">
        <v>39</v>
      </c>
    </row>
    <row r="208" spans="1:14">
      <c r="A208" s="799"/>
      <c r="B208" s="752"/>
      <c r="C208" s="1069" t="s">
        <v>584</v>
      </c>
      <c r="D208" s="1069"/>
      <c r="E208" s="1069"/>
      <c r="F208" s="793" t="s">
        <v>571</v>
      </c>
      <c r="G208" s="800">
        <v>133</v>
      </c>
      <c r="H208" s="795">
        <v>1.1499999999999999</v>
      </c>
      <c r="I208" s="808">
        <v>11.0124</v>
      </c>
      <c r="J208" s="802"/>
      <c r="K208" s="759"/>
      <c r="L208" s="802"/>
      <c r="M208" s="759"/>
      <c r="N208" s="803"/>
    </row>
    <row r="209" spans="1:14">
      <c r="A209" s="750"/>
      <c r="B209" s="752"/>
      <c r="C209" s="1078" t="s">
        <v>572</v>
      </c>
      <c r="D209" s="1078"/>
      <c r="E209" s="1078"/>
      <c r="F209" s="804"/>
      <c r="G209" s="754"/>
      <c r="H209" s="754"/>
      <c r="I209" s="754"/>
      <c r="J209" s="805">
        <v>1193.2</v>
      </c>
      <c r="K209" s="754"/>
      <c r="L209" s="806">
        <v>98.06</v>
      </c>
      <c r="M209" s="754"/>
      <c r="N209" s="807"/>
    </row>
    <row r="210" spans="1:14">
      <c r="A210" s="799"/>
      <c r="B210" s="752"/>
      <c r="C210" s="1069" t="s">
        <v>573</v>
      </c>
      <c r="D210" s="1069"/>
      <c r="E210" s="1069"/>
      <c r="F210" s="793"/>
      <c r="G210" s="759"/>
      <c r="H210" s="759"/>
      <c r="I210" s="759"/>
      <c r="J210" s="802"/>
      <c r="K210" s="759"/>
      <c r="L210" s="796">
        <v>93.16</v>
      </c>
      <c r="M210" s="759"/>
      <c r="N210" s="797">
        <v>2523</v>
      </c>
    </row>
    <row r="211" spans="1:14" ht="45">
      <c r="A211" s="799"/>
      <c r="B211" s="752" t="s">
        <v>631</v>
      </c>
      <c r="C211" s="1069" t="s">
        <v>632</v>
      </c>
      <c r="D211" s="1069"/>
      <c r="E211" s="1069"/>
      <c r="F211" s="793" t="s">
        <v>576</v>
      </c>
      <c r="G211" s="800">
        <v>98</v>
      </c>
      <c r="H211" s="759"/>
      <c r="I211" s="800">
        <v>98</v>
      </c>
      <c r="J211" s="802"/>
      <c r="K211" s="759"/>
      <c r="L211" s="796">
        <v>91.3</v>
      </c>
      <c r="M211" s="759"/>
      <c r="N211" s="797">
        <v>2473</v>
      </c>
    </row>
    <row r="212" spans="1:14" ht="45">
      <c r="A212" s="799"/>
      <c r="B212" s="752" t="s">
        <v>633</v>
      </c>
      <c r="C212" s="1069" t="s">
        <v>634</v>
      </c>
      <c r="D212" s="1069"/>
      <c r="E212" s="1069"/>
      <c r="F212" s="793" t="s">
        <v>576</v>
      </c>
      <c r="G212" s="800">
        <v>58</v>
      </c>
      <c r="H212" s="759"/>
      <c r="I212" s="800">
        <v>58</v>
      </c>
      <c r="J212" s="802"/>
      <c r="K212" s="759"/>
      <c r="L212" s="796">
        <v>54.03</v>
      </c>
      <c r="M212" s="759"/>
      <c r="N212" s="797">
        <v>1463</v>
      </c>
    </row>
    <row r="213" spans="1:14">
      <c r="A213" s="747"/>
      <c r="B213" s="748"/>
      <c r="C213" s="1059" t="s">
        <v>527</v>
      </c>
      <c r="D213" s="1059"/>
      <c r="E213" s="1059"/>
      <c r="F213" s="739"/>
      <c r="G213" s="740"/>
      <c r="H213" s="740"/>
      <c r="I213" s="740"/>
      <c r="J213" s="753"/>
      <c r="K213" s="740"/>
      <c r="L213" s="744">
        <v>243.39</v>
      </c>
      <c r="M213" s="754"/>
      <c r="N213" s="746">
        <v>6498</v>
      </c>
    </row>
    <row r="214" spans="1:14" ht="22.5">
      <c r="A214" s="737" t="s">
        <v>635</v>
      </c>
      <c r="B214" s="738" t="s">
        <v>636</v>
      </c>
      <c r="C214" s="1059" t="s">
        <v>637</v>
      </c>
      <c r="D214" s="1059"/>
      <c r="E214" s="1059"/>
      <c r="F214" s="739" t="s">
        <v>606</v>
      </c>
      <c r="G214" s="740"/>
      <c r="H214" s="740"/>
      <c r="I214" s="745">
        <v>0.72</v>
      </c>
      <c r="J214" s="753"/>
      <c r="K214" s="740"/>
      <c r="L214" s="753"/>
      <c r="M214" s="740"/>
      <c r="N214" s="791"/>
    </row>
    <row r="215" spans="1:14">
      <c r="A215" s="750"/>
      <c r="B215" s="749"/>
      <c r="C215" s="1069" t="s">
        <v>638</v>
      </c>
      <c r="D215" s="1069"/>
      <c r="E215" s="1069"/>
      <c r="F215" s="1069"/>
      <c r="G215" s="1069"/>
      <c r="H215" s="1069"/>
      <c r="I215" s="1069"/>
      <c r="J215" s="1069"/>
      <c r="K215" s="1069"/>
      <c r="L215" s="1069"/>
      <c r="M215" s="1069"/>
      <c r="N215" s="1070"/>
    </row>
    <row r="216" spans="1:14" ht="56.25">
      <c r="A216" s="751"/>
      <c r="B216" s="752" t="s">
        <v>567</v>
      </c>
      <c r="C216" s="1069" t="s">
        <v>568</v>
      </c>
      <c r="D216" s="1069"/>
      <c r="E216" s="1069"/>
      <c r="F216" s="1069"/>
      <c r="G216" s="1069"/>
      <c r="H216" s="1069"/>
      <c r="I216" s="1069"/>
      <c r="J216" s="1069"/>
      <c r="K216" s="1069"/>
      <c r="L216" s="1069"/>
      <c r="M216" s="1069"/>
      <c r="N216" s="1070"/>
    </row>
    <row r="217" spans="1:14">
      <c r="A217" s="792"/>
      <c r="B217" s="752" t="s">
        <v>0</v>
      </c>
      <c r="C217" s="1069" t="s">
        <v>468</v>
      </c>
      <c r="D217" s="1069"/>
      <c r="E217" s="1069"/>
      <c r="F217" s="793"/>
      <c r="G217" s="759"/>
      <c r="H217" s="759"/>
      <c r="I217" s="759"/>
      <c r="J217" s="796">
        <v>137.62</v>
      </c>
      <c r="K217" s="795">
        <v>1.1499999999999999</v>
      </c>
      <c r="L217" s="796">
        <v>113.95</v>
      </c>
      <c r="M217" s="795">
        <v>27.08</v>
      </c>
      <c r="N217" s="797">
        <v>3086</v>
      </c>
    </row>
    <row r="218" spans="1:14">
      <c r="A218" s="792"/>
      <c r="B218" s="752" t="s">
        <v>1</v>
      </c>
      <c r="C218" s="1069" t="s">
        <v>469</v>
      </c>
      <c r="D218" s="1069"/>
      <c r="E218" s="1069"/>
      <c r="F218" s="793"/>
      <c r="G218" s="759"/>
      <c r="H218" s="759"/>
      <c r="I218" s="759"/>
      <c r="J218" s="796">
        <v>50.47</v>
      </c>
      <c r="K218" s="795">
        <v>1.1499999999999999</v>
      </c>
      <c r="L218" s="796">
        <v>41.79</v>
      </c>
      <c r="M218" s="795">
        <v>10.61</v>
      </c>
      <c r="N218" s="798">
        <v>443</v>
      </c>
    </row>
    <row r="219" spans="1:14">
      <c r="A219" s="792"/>
      <c r="B219" s="752" t="s">
        <v>3</v>
      </c>
      <c r="C219" s="1069" t="s">
        <v>569</v>
      </c>
      <c r="D219" s="1069"/>
      <c r="E219" s="1069"/>
      <c r="F219" s="793"/>
      <c r="G219" s="759"/>
      <c r="H219" s="759"/>
      <c r="I219" s="759"/>
      <c r="J219" s="796">
        <v>5.0199999999999996</v>
      </c>
      <c r="K219" s="795">
        <v>1.1499999999999999</v>
      </c>
      <c r="L219" s="796">
        <v>4.16</v>
      </c>
      <c r="M219" s="795">
        <v>27.08</v>
      </c>
      <c r="N219" s="798">
        <v>113</v>
      </c>
    </row>
    <row r="220" spans="1:14">
      <c r="A220" s="792"/>
      <c r="B220" s="752" t="s">
        <v>2</v>
      </c>
      <c r="C220" s="1069" t="s">
        <v>470</v>
      </c>
      <c r="D220" s="1069"/>
      <c r="E220" s="1069"/>
      <c r="F220" s="793"/>
      <c r="G220" s="759"/>
      <c r="H220" s="759"/>
      <c r="I220" s="759"/>
      <c r="J220" s="796">
        <v>37.909999999999997</v>
      </c>
      <c r="K220" s="759"/>
      <c r="L220" s="796">
        <v>27.3</v>
      </c>
      <c r="M220" s="795">
        <v>7.95</v>
      </c>
      <c r="N220" s="798">
        <v>217</v>
      </c>
    </row>
    <row r="221" spans="1:14">
      <c r="A221" s="799"/>
      <c r="B221" s="752"/>
      <c r="C221" s="1069" t="s">
        <v>584</v>
      </c>
      <c r="D221" s="1069"/>
      <c r="E221" s="1069"/>
      <c r="F221" s="793" t="s">
        <v>571</v>
      </c>
      <c r="G221" s="795">
        <v>14.64</v>
      </c>
      <c r="H221" s="795">
        <v>1.1499999999999999</v>
      </c>
      <c r="I221" s="809">
        <v>12.121919999999999</v>
      </c>
      <c r="J221" s="802"/>
      <c r="K221" s="759"/>
      <c r="L221" s="802"/>
      <c r="M221" s="759"/>
      <c r="N221" s="803"/>
    </row>
    <row r="222" spans="1:14">
      <c r="A222" s="799"/>
      <c r="B222" s="752"/>
      <c r="C222" s="1069" t="s">
        <v>570</v>
      </c>
      <c r="D222" s="1069"/>
      <c r="E222" s="1069"/>
      <c r="F222" s="793" t="s">
        <v>571</v>
      </c>
      <c r="G222" s="810">
        <v>0.4</v>
      </c>
      <c r="H222" s="795">
        <v>1.1499999999999999</v>
      </c>
      <c r="I222" s="808">
        <v>0.33119999999999999</v>
      </c>
      <c r="J222" s="802"/>
      <c r="K222" s="759"/>
      <c r="L222" s="802"/>
      <c r="M222" s="759"/>
      <c r="N222" s="803"/>
    </row>
    <row r="223" spans="1:14">
      <c r="A223" s="750"/>
      <c r="B223" s="752"/>
      <c r="C223" s="1078" t="s">
        <v>572</v>
      </c>
      <c r="D223" s="1078"/>
      <c r="E223" s="1078"/>
      <c r="F223" s="804"/>
      <c r="G223" s="754"/>
      <c r="H223" s="754"/>
      <c r="I223" s="754"/>
      <c r="J223" s="806">
        <v>226</v>
      </c>
      <c r="K223" s="754"/>
      <c r="L223" s="806">
        <v>183.04</v>
      </c>
      <c r="M223" s="754"/>
      <c r="N223" s="807"/>
    </row>
    <row r="224" spans="1:14">
      <c r="A224" s="799"/>
      <c r="B224" s="752"/>
      <c r="C224" s="1069" t="s">
        <v>573</v>
      </c>
      <c r="D224" s="1069"/>
      <c r="E224" s="1069"/>
      <c r="F224" s="793"/>
      <c r="G224" s="759"/>
      <c r="H224" s="759"/>
      <c r="I224" s="759"/>
      <c r="J224" s="802"/>
      <c r="K224" s="759"/>
      <c r="L224" s="796">
        <v>118.11</v>
      </c>
      <c r="M224" s="759"/>
      <c r="N224" s="797">
        <v>3199</v>
      </c>
    </row>
    <row r="225" spans="1:14" ht="56.25">
      <c r="A225" s="799"/>
      <c r="B225" s="752" t="s">
        <v>608</v>
      </c>
      <c r="C225" s="1069" t="s">
        <v>609</v>
      </c>
      <c r="D225" s="1069"/>
      <c r="E225" s="1069"/>
      <c r="F225" s="793" t="s">
        <v>576</v>
      </c>
      <c r="G225" s="800">
        <v>97</v>
      </c>
      <c r="H225" s="759"/>
      <c r="I225" s="800">
        <v>97</v>
      </c>
      <c r="J225" s="802"/>
      <c r="K225" s="759"/>
      <c r="L225" s="796">
        <v>114.57</v>
      </c>
      <c r="M225" s="759"/>
      <c r="N225" s="797">
        <v>3103</v>
      </c>
    </row>
    <row r="226" spans="1:14" ht="56.25">
      <c r="A226" s="799"/>
      <c r="B226" s="752" t="s">
        <v>610</v>
      </c>
      <c r="C226" s="1069" t="s">
        <v>611</v>
      </c>
      <c r="D226" s="1069"/>
      <c r="E226" s="1069"/>
      <c r="F226" s="793" t="s">
        <v>576</v>
      </c>
      <c r="G226" s="800">
        <v>51</v>
      </c>
      <c r="H226" s="759"/>
      <c r="I226" s="800">
        <v>51</v>
      </c>
      <c r="J226" s="802"/>
      <c r="K226" s="759"/>
      <c r="L226" s="796">
        <v>60.24</v>
      </c>
      <c r="M226" s="759"/>
      <c r="N226" s="797">
        <v>1631</v>
      </c>
    </row>
    <row r="227" spans="1:14">
      <c r="A227" s="747"/>
      <c r="B227" s="748"/>
      <c r="C227" s="1059" t="s">
        <v>527</v>
      </c>
      <c r="D227" s="1059"/>
      <c r="E227" s="1059"/>
      <c r="F227" s="739"/>
      <c r="G227" s="740"/>
      <c r="H227" s="740"/>
      <c r="I227" s="740"/>
      <c r="J227" s="753"/>
      <c r="K227" s="740"/>
      <c r="L227" s="744">
        <v>357.85</v>
      </c>
      <c r="M227" s="754"/>
      <c r="N227" s="746">
        <v>8480</v>
      </c>
    </row>
    <row r="228" spans="1:14">
      <c r="A228" s="1066" t="s">
        <v>639</v>
      </c>
      <c r="B228" s="1067"/>
      <c r="C228" s="1067"/>
      <c r="D228" s="1067"/>
      <c r="E228" s="1067"/>
      <c r="F228" s="1067"/>
      <c r="G228" s="1067"/>
      <c r="H228" s="1067"/>
      <c r="I228" s="1067"/>
      <c r="J228" s="1067"/>
      <c r="K228" s="1067"/>
      <c r="L228" s="1067"/>
      <c r="M228" s="1067"/>
      <c r="N228" s="1068"/>
    </row>
    <row r="229" spans="1:14" ht="22.5">
      <c r="A229" s="737" t="s">
        <v>640</v>
      </c>
      <c r="B229" s="738" t="s">
        <v>627</v>
      </c>
      <c r="C229" s="1059" t="s">
        <v>628</v>
      </c>
      <c r="D229" s="1059"/>
      <c r="E229" s="1059"/>
      <c r="F229" s="739" t="s">
        <v>629</v>
      </c>
      <c r="G229" s="740"/>
      <c r="H229" s="740"/>
      <c r="I229" s="741">
        <v>2.4E-2</v>
      </c>
      <c r="J229" s="753"/>
      <c r="K229" s="740"/>
      <c r="L229" s="753"/>
      <c r="M229" s="740"/>
      <c r="N229" s="791"/>
    </row>
    <row r="230" spans="1:14">
      <c r="A230" s="750"/>
      <c r="B230" s="749"/>
      <c r="C230" s="1069" t="s">
        <v>552</v>
      </c>
      <c r="D230" s="1069"/>
      <c r="E230" s="1069"/>
      <c r="F230" s="1069"/>
      <c r="G230" s="1069"/>
      <c r="H230" s="1069"/>
      <c r="I230" s="1069"/>
      <c r="J230" s="1069"/>
      <c r="K230" s="1069"/>
      <c r="L230" s="1069"/>
      <c r="M230" s="1069"/>
      <c r="N230" s="1070"/>
    </row>
    <row r="231" spans="1:14" ht="56.25">
      <c r="A231" s="751"/>
      <c r="B231" s="752" t="s">
        <v>567</v>
      </c>
      <c r="C231" s="1069" t="s">
        <v>568</v>
      </c>
      <c r="D231" s="1069"/>
      <c r="E231" s="1069"/>
      <c r="F231" s="1069"/>
      <c r="G231" s="1069"/>
      <c r="H231" s="1069"/>
      <c r="I231" s="1069"/>
      <c r="J231" s="1069"/>
      <c r="K231" s="1069"/>
      <c r="L231" s="1069"/>
      <c r="M231" s="1069"/>
      <c r="N231" s="1070"/>
    </row>
    <row r="232" spans="1:14">
      <c r="A232" s="792"/>
      <c r="B232" s="752" t="s">
        <v>0</v>
      </c>
      <c r="C232" s="1069" t="s">
        <v>468</v>
      </c>
      <c r="D232" s="1069"/>
      <c r="E232" s="1069"/>
      <c r="F232" s="793"/>
      <c r="G232" s="759"/>
      <c r="H232" s="759"/>
      <c r="I232" s="759"/>
      <c r="J232" s="794">
        <v>1125.18</v>
      </c>
      <c r="K232" s="795">
        <v>1.1499999999999999</v>
      </c>
      <c r="L232" s="796">
        <v>31.05</v>
      </c>
      <c r="M232" s="795">
        <v>27.08</v>
      </c>
      <c r="N232" s="798">
        <v>841</v>
      </c>
    </row>
    <row r="233" spans="1:14">
      <c r="A233" s="792"/>
      <c r="B233" s="752" t="s">
        <v>2</v>
      </c>
      <c r="C233" s="1069" t="s">
        <v>470</v>
      </c>
      <c r="D233" s="1069"/>
      <c r="E233" s="1069"/>
      <c r="F233" s="793"/>
      <c r="G233" s="759"/>
      <c r="H233" s="759"/>
      <c r="I233" s="759"/>
      <c r="J233" s="794">
        <v>63068.02</v>
      </c>
      <c r="K233" s="759"/>
      <c r="L233" s="796">
        <v>1.63</v>
      </c>
      <c r="M233" s="795">
        <v>7.95</v>
      </c>
      <c r="N233" s="798">
        <v>13</v>
      </c>
    </row>
    <row r="234" spans="1:14">
      <c r="A234" s="799"/>
      <c r="B234" s="752"/>
      <c r="C234" s="1069" t="s">
        <v>584</v>
      </c>
      <c r="D234" s="1069"/>
      <c r="E234" s="1069"/>
      <c r="F234" s="793" t="s">
        <v>571</v>
      </c>
      <c r="G234" s="800">
        <v>133</v>
      </c>
      <c r="H234" s="795">
        <v>1.1499999999999999</v>
      </c>
      <c r="I234" s="808">
        <v>3.6707999999999998</v>
      </c>
      <c r="J234" s="802"/>
      <c r="K234" s="759"/>
      <c r="L234" s="802"/>
      <c r="M234" s="759"/>
      <c r="N234" s="803"/>
    </row>
    <row r="235" spans="1:14">
      <c r="A235" s="750"/>
      <c r="B235" s="752"/>
      <c r="C235" s="1078" t="s">
        <v>572</v>
      </c>
      <c r="D235" s="1078"/>
      <c r="E235" s="1078"/>
      <c r="F235" s="804"/>
      <c r="G235" s="754"/>
      <c r="H235" s="754"/>
      <c r="I235" s="754"/>
      <c r="J235" s="805">
        <v>1193.2</v>
      </c>
      <c r="K235" s="754"/>
      <c r="L235" s="806">
        <v>32.68</v>
      </c>
      <c r="M235" s="754"/>
      <c r="N235" s="807"/>
    </row>
    <row r="236" spans="1:14">
      <c r="A236" s="799"/>
      <c r="B236" s="752"/>
      <c r="C236" s="1069" t="s">
        <v>573</v>
      </c>
      <c r="D236" s="1069"/>
      <c r="E236" s="1069"/>
      <c r="F236" s="793"/>
      <c r="G236" s="759"/>
      <c r="H236" s="759"/>
      <c r="I236" s="759"/>
      <c r="J236" s="802"/>
      <c r="K236" s="759"/>
      <c r="L236" s="796">
        <v>31.05</v>
      </c>
      <c r="M236" s="759"/>
      <c r="N236" s="798">
        <v>841</v>
      </c>
    </row>
    <row r="237" spans="1:14" ht="45">
      <c r="A237" s="799"/>
      <c r="B237" s="752" t="s">
        <v>631</v>
      </c>
      <c r="C237" s="1069" t="s">
        <v>632</v>
      </c>
      <c r="D237" s="1069"/>
      <c r="E237" s="1069"/>
      <c r="F237" s="793" t="s">
        <v>576</v>
      </c>
      <c r="G237" s="800">
        <v>98</v>
      </c>
      <c r="H237" s="759"/>
      <c r="I237" s="800">
        <v>98</v>
      </c>
      <c r="J237" s="802"/>
      <c r="K237" s="759"/>
      <c r="L237" s="796">
        <v>30.43</v>
      </c>
      <c r="M237" s="759"/>
      <c r="N237" s="798">
        <v>824</v>
      </c>
    </row>
    <row r="238" spans="1:14" ht="45">
      <c r="A238" s="799"/>
      <c r="B238" s="752" t="s">
        <v>633</v>
      </c>
      <c r="C238" s="1069" t="s">
        <v>634</v>
      </c>
      <c r="D238" s="1069"/>
      <c r="E238" s="1069"/>
      <c r="F238" s="793" t="s">
        <v>576</v>
      </c>
      <c r="G238" s="800">
        <v>58</v>
      </c>
      <c r="H238" s="759"/>
      <c r="I238" s="800">
        <v>58</v>
      </c>
      <c r="J238" s="802"/>
      <c r="K238" s="759"/>
      <c r="L238" s="796">
        <v>18.010000000000002</v>
      </c>
      <c r="M238" s="759"/>
      <c r="N238" s="798">
        <v>488</v>
      </c>
    </row>
    <row r="239" spans="1:14">
      <c r="A239" s="747"/>
      <c r="B239" s="748"/>
      <c r="C239" s="1059" t="s">
        <v>527</v>
      </c>
      <c r="D239" s="1059"/>
      <c r="E239" s="1059"/>
      <c r="F239" s="739"/>
      <c r="G239" s="740"/>
      <c r="H239" s="740"/>
      <c r="I239" s="740"/>
      <c r="J239" s="753"/>
      <c r="K239" s="740"/>
      <c r="L239" s="744">
        <v>81.12</v>
      </c>
      <c r="M239" s="754"/>
      <c r="N239" s="746">
        <v>2166</v>
      </c>
    </row>
    <row r="240" spans="1:14">
      <c r="A240" s="1066" t="s">
        <v>641</v>
      </c>
      <c r="B240" s="1067"/>
      <c r="C240" s="1067"/>
      <c r="D240" s="1067"/>
      <c r="E240" s="1067"/>
      <c r="F240" s="1067"/>
      <c r="G240" s="1067"/>
      <c r="H240" s="1067"/>
      <c r="I240" s="1067"/>
      <c r="J240" s="1067"/>
      <c r="K240" s="1067"/>
      <c r="L240" s="1067"/>
      <c r="M240" s="1067"/>
      <c r="N240" s="1068"/>
    </row>
    <row r="241" spans="1:14" ht="56.25">
      <c r="A241" s="737" t="s">
        <v>642</v>
      </c>
      <c r="B241" s="738" t="s">
        <v>643</v>
      </c>
      <c r="C241" s="1059" t="s">
        <v>644</v>
      </c>
      <c r="D241" s="1059"/>
      <c r="E241" s="1059"/>
      <c r="F241" s="739" t="s">
        <v>645</v>
      </c>
      <c r="G241" s="740"/>
      <c r="H241" s="740"/>
      <c r="I241" s="811">
        <v>4</v>
      </c>
      <c r="J241" s="753"/>
      <c r="K241" s="740"/>
      <c r="L241" s="753"/>
      <c r="M241" s="740"/>
      <c r="N241" s="791"/>
    </row>
    <row r="242" spans="1:14" ht="56.25">
      <c r="A242" s="751"/>
      <c r="B242" s="752" t="s">
        <v>567</v>
      </c>
      <c r="C242" s="1069" t="s">
        <v>568</v>
      </c>
      <c r="D242" s="1069"/>
      <c r="E242" s="1069"/>
      <c r="F242" s="1069"/>
      <c r="G242" s="1069"/>
      <c r="H242" s="1069"/>
      <c r="I242" s="1069"/>
      <c r="J242" s="1069"/>
      <c r="K242" s="1069"/>
      <c r="L242" s="1069"/>
      <c r="M242" s="1069"/>
      <c r="N242" s="1070"/>
    </row>
    <row r="243" spans="1:14">
      <c r="A243" s="792"/>
      <c r="B243" s="752" t="s">
        <v>0</v>
      </c>
      <c r="C243" s="1069" t="s">
        <v>468</v>
      </c>
      <c r="D243" s="1069"/>
      <c r="E243" s="1069"/>
      <c r="F243" s="793"/>
      <c r="G243" s="759"/>
      <c r="H243" s="759"/>
      <c r="I243" s="759"/>
      <c r="J243" s="796">
        <v>363.25</v>
      </c>
      <c r="K243" s="795">
        <v>1.1499999999999999</v>
      </c>
      <c r="L243" s="794">
        <v>1670.95</v>
      </c>
      <c r="M243" s="795">
        <v>27.08</v>
      </c>
      <c r="N243" s="797">
        <v>45249</v>
      </c>
    </row>
    <row r="244" spans="1:14">
      <c r="A244" s="792"/>
      <c r="B244" s="752" t="s">
        <v>1</v>
      </c>
      <c r="C244" s="1069" t="s">
        <v>469</v>
      </c>
      <c r="D244" s="1069"/>
      <c r="E244" s="1069"/>
      <c r="F244" s="793"/>
      <c r="G244" s="759"/>
      <c r="H244" s="759"/>
      <c r="I244" s="759"/>
      <c r="J244" s="796">
        <v>14.49</v>
      </c>
      <c r="K244" s="795">
        <v>1.1499999999999999</v>
      </c>
      <c r="L244" s="796">
        <v>66.650000000000006</v>
      </c>
      <c r="M244" s="795">
        <v>10.61</v>
      </c>
      <c r="N244" s="798">
        <v>707</v>
      </c>
    </row>
    <row r="245" spans="1:14">
      <c r="A245" s="792"/>
      <c r="B245" s="752" t="s">
        <v>3</v>
      </c>
      <c r="C245" s="1069" t="s">
        <v>569</v>
      </c>
      <c r="D245" s="1069"/>
      <c r="E245" s="1069"/>
      <c r="F245" s="793"/>
      <c r="G245" s="759"/>
      <c r="H245" s="759"/>
      <c r="I245" s="759"/>
      <c r="J245" s="796">
        <v>2.0099999999999998</v>
      </c>
      <c r="K245" s="795">
        <v>1.1499999999999999</v>
      </c>
      <c r="L245" s="796">
        <v>9.25</v>
      </c>
      <c r="M245" s="795">
        <v>27.08</v>
      </c>
      <c r="N245" s="798">
        <v>250</v>
      </c>
    </row>
    <row r="246" spans="1:14">
      <c r="A246" s="792"/>
      <c r="B246" s="752" t="s">
        <v>2</v>
      </c>
      <c r="C246" s="1069" t="s">
        <v>470</v>
      </c>
      <c r="D246" s="1069"/>
      <c r="E246" s="1069"/>
      <c r="F246" s="793"/>
      <c r="G246" s="759"/>
      <c r="H246" s="759"/>
      <c r="I246" s="759"/>
      <c r="J246" s="796">
        <v>603.03</v>
      </c>
      <c r="K246" s="759"/>
      <c r="L246" s="794">
        <v>2412.12</v>
      </c>
      <c r="M246" s="795">
        <v>7.95</v>
      </c>
      <c r="N246" s="797">
        <v>19176</v>
      </c>
    </row>
    <row r="247" spans="1:14">
      <c r="A247" s="799"/>
      <c r="B247" s="752"/>
      <c r="C247" s="1069" t="s">
        <v>584</v>
      </c>
      <c r="D247" s="1069"/>
      <c r="E247" s="1069"/>
      <c r="F247" s="793" t="s">
        <v>571</v>
      </c>
      <c r="G247" s="795">
        <v>37.76</v>
      </c>
      <c r="H247" s="795">
        <v>1.1499999999999999</v>
      </c>
      <c r="I247" s="812">
        <v>173.696</v>
      </c>
      <c r="J247" s="802"/>
      <c r="K247" s="759"/>
      <c r="L247" s="802"/>
      <c r="M247" s="759"/>
      <c r="N247" s="803"/>
    </row>
    <row r="248" spans="1:14">
      <c r="A248" s="799"/>
      <c r="B248" s="752"/>
      <c r="C248" s="1069" t="s">
        <v>570</v>
      </c>
      <c r="D248" s="1069"/>
      <c r="E248" s="1069"/>
      <c r="F248" s="793" t="s">
        <v>571</v>
      </c>
      <c r="G248" s="795">
        <v>0.16</v>
      </c>
      <c r="H248" s="795">
        <v>1.1499999999999999</v>
      </c>
      <c r="I248" s="812">
        <v>0.73599999999999999</v>
      </c>
      <c r="J248" s="802"/>
      <c r="K248" s="759"/>
      <c r="L248" s="802"/>
      <c r="M248" s="759"/>
      <c r="N248" s="803"/>
    </row>
    <row r="249" spans="1:14">
      <c r="A249" s="750"/>
      <c r="B249" s="752"/>
      <c r="C249" s="1078" t="s">
        <v>572</v>
      </c>
      <c r="D249" s="1078"/>
      <c r="E249" s="1078"/>
      <c r="F249" s="804"/>
      <c r="G249" s="754"/>
      <c r="H249" s="754"/>
      <c r="I249" s="754"/>
      <c r="J249" s="806">
        <v>980.77</v>
      </c>
      <c r="K249" s="754"/>
      <c r="L249" s="805">
        <v>4149.72</v>
      </c>
      <c r="M249" s="754"/>
      <c r="N249" s="807"/>
    </row>
    <row r="250" spans="1:14">
      <c r="A250" s="799"/>
      <c r="B250" s="752"/>
      <c r="C250" s="1069" t="s">
        <v>573</v>
      </c>
      <c r="D250" s="1069"/>
      <c r="E250" s="1069"/>
      <c r="F250" s="793"/>
      <c r="G250" s="759"/>
      <c r="H250" s="759"/>
      <c r="I250" s="759"/>
      <c r="J250" s="802"/>
      <c r="K250" s="759"/>
      <c r="L250" s="794">
        <v>1680.2</v>
      </c>
      <c r="M250" s="759"/>
      <c r="N250" s="797">
        <v>45499</v>
      </c>
    </row>
    <row r="251" spans="1:14" ht="56.25">
      <c r="A251" s="799"/>
      <c r="B251" s="752" t="s">
        <v>608</v>
      </c>
      <c r="C251" s="1069" t="s">
        <v>609</v>
      </c>
      <c r="D251" s="1069"/>
      <c r="E251" s="1069"/>
      <c r="F251" s="793" t="s">
        <v>576</v>
      </c>
      <c r="G251" s="800">
        <v>97</v>
      </c>
      <c r="H251" s="759"/>
      <c r="I251" s="800">
        <v>97</v>
      </c>
      <c r="J251" s="802"/>
      <c r="K251" s="759"/>
      <c r="L251" s="794">
        <v>1629.79</v>
      </c>
      <c r="M251" s="759"/>
      <c r="N251" s="797">
        <v>44134</v>
      </c>
    </row>
    <row r="252" spans="1:14" ht="56.25">
      <c r="A252" s="799"/>
      <c r="B252" s="752" t="s">
        <v>610</v>
      </c>
      <c r="C252" s="1069" t="s">
        <v>611</v>
      </c>
      <c r="D252" s="1069"/>
      <c r="E252" s="1069"/>
      <c r="F252" s="793" t="s">
        <v>576</v>
      </c>
      <c r="G252" s="800">
        <v>51</v>
      </c>
      <c r="H252" s="759"/>
      <c r="I252" s="800">
        <v>51</v>
      </c>
      <c r="J252" s="802"/>
      <c r="K252" s="759"/>
      <c r="L252" s="796">
        <v>856.9</v>
      </c>
      <c r="M252" s="759"/>
      <c r="N252" s="797">
        <v>23204</v>
      </c>
    </row>
    <row r="253" spans="1:14">
      <c r="A253" s="747"/>
      <c r="B253" s="748"/>
      <c r="C253" s="1059" t="s">
        <v>527</v>
      </c>
      <c r="D253" s="1059"/>
      <c r="E253" s="1059"/>
      <c r="F253" s="739"/>
      <c r="G253" s="740"/>
      <c r="H253" s="740"/>
      <c r="I253" s="740"/>
      <c r="J253" s="753"/>
      <c r="K253" s="740"/>
      <c r="L253" s="742">
        <v>6636.41</v>
      </c>
      <c r="M253" s="754"/>
      <c r="N253" s="746">
        <v>132470</v>
      </c>
    </row>
    <row r="254" spans="1:14">
      <c r="A254" s="755"/>
      <c r="B254" s="756"/>
      <c r="C254" s="756"/>
      <c r="D254" s="756"/>
      <c r="E254" s="756"/>
      <c r="F254" s="757"/>
      <c r="G254" s="757"/>
      <c r="H254" s="757"/>
      <c r="I254" s="757"/>
      <c r="J254" s="758"/>
      <c r="K254" s="757"/>
      <c r="L254" s="758"/>
      <c r="M254" s="759"/>
      <c r="N254" s="758"/>
    </row>
    <row r="255" spans="1:14">
      <c r="A255" s="762"/>
      <c r="B255" s="763"/>
      <c r="C255" s="1059" t="s">
        <v>646</v>
      </c>
      <c r="D255" s="1059"/>
      <c r="E255" s="1059"/>
      <c r="F255" s="1059"/>
      <c r="G255" s="1059"/>
      <c r="H255" s="1059"/>
      <c r="I255" s="1059"/>
      <c r="J255" s="1059"/>
      <c r="K255" s="1059"/>
      <c r="L255" s="764"/>
      <c r="M255" s="765"/>
      <c r="N255" s="766"/>
    </row>
    <row r="256" spans="1:14">
      <c r="A256" s="767"/>
      <c r="B256" s="752"/>
      <c r="C256" s="1069" t="s">
        <v>529</v>
      </c>
      <c r="D256" s="1069"/>
      <c r="E256" s="1069"/>
      <c r="F256" s="1069"/>
      <c r="G256" s="1069"/>
      <c r="H256" s="1069"/>
      <c r="I256" s="1069"/>
      <c r="J256" s="1069"/>
      <c r="K256" s="1069"/>
      <c r="L256" s="813">
        <v>7486.5</v>
      </c>
      <c r="M256" s="769"/>
      <c r="N256" s="772"/>
    </row>
    <row r="257" spans="1:14">
      <c r="A257" s="767"/>
      <c r="B257" s="752"/>
      <c r="C257" s="1069" t="s">
        <v>530</v>
      </c>
      <c r="D257" s="1069"/>
      <c r="E257" s="1069"/>
      <c r="F257" s="1069"/>
      <c r="G257" s="1069"/>
      <c r="H257" s="1069"/>
      <c r="I257" s="1069"/>
      <c r="J257" s="1069"/>
      <c r="K257" s="1069"/>
      <c r="L257" s="771"/>
      <c r="M257" s="769"/>
      <c r="N257" s="772"/>
    </row>
    <row r="258" spans="1:14">
      <c r="A258" s="767"/>
      <c r="B258" s="752"/>
      <c r="C258" s="1069" t="s">
        <v>647</v>
      </c>
      <c r="D258" s="1069"/>
      <c r="E258" s="1069"/>
      <c r="F258" s="1069"/>
      <c r="G258" s="1069"/>
      <c r="H258" s="1069"/>
      <c r="I258" s="1069"/>
      <c r="J258" s="1069"/>
      <c r="K258" s="1069"/>
      <c r="L258" s="813">
        <v>2536.61</v>
      </c>
      <c r="M258" s="769"/>
      <c r="N258" s="772"/>
    </row>
    <row r="259" spans="1:14">
      <c r="A259" s="767"/>
      <c r="B259" s="752"/>
      <c r="C259" s="1069" t="s">
        <v>648</v>
      </c>
      <c r="D259" s="1069"/>
      <c r="E259" s="1069"/>
      <c r="F259" s="1069"/>
      <c r="G259" s="1069"/>
      <c r="H259" s="1069"/>
      <c r="I259" s="1069"/>
      <c r="J259" s="1069"/>
      <c r="K259" s="1069"/>
      <c r="L259" s="813">
        <v>2287.5700000000002</v>
      </c>
      <c r="M259" s="769"/>
      <c r="N259" s="772"/>
    </row>
    <row r="260" spans="1:14">
      <c r="A260" s="767"/>
      <c r="B260" s="752"/>
      <c r="C260" s="1069" t="s">
        <v>649</v>
      </c>
      <c r="D260" s="1069"/>
      <c r="E260" s="1069"/>
      <c r="F260" s="1069"/>
      <c r="G260" s="1069"/>
      <c r="H260" s="1069"/>
      <c r="I260" s="1069"/>
      <c r="J260" s="1069"/>
      <c r="K260" s="1069"/>
      <c r="L260" s="768">
        <v>299.56</v>
      </c>
      <c r="M260" s="769"/>
      <c r="N260" s="772"/>
    </row>
    <row r="261" spans="1:14">
      <c r="A261" s="767"/>
      <c r="B261" s="752"/>
      <c r="C261" s="1069" t="s">
        <v>531</v>
      </c>
      <c r="D261" s="1069"/>
      <c r="E261" s="1069"/>
      <c r="F261" s="1069"/>
      <c r="G261" s="1069"/>
      <c r="H261" s="1069"/>
      <c r="I261" s="1069"/>
      <c r="J261" s="1069"/>
      <c r="K261" s="1069"/>
      <c r="L261" s="813">
        <v>2662.32</v>
      </c>
      <c r="M261" s="769"/>
      <c r="N261" s="772"/>
    </row>
    <row r="262" spans="1:14">
      <c r="A262" s="767"/>
      <c r="B262" s="752"/>
      <c r="C262" s="1069" t="s">
        <v>650</v>
      </c>
      <c r="D262" s="1069"/>
      <c r="E262" s="1069"/>
      <c r="F262" s="1069"/>
      <c r="G262" s="1069"/>
      <c r="H262" s="1069"/>
      <c r="I262" s="1069"/>
      <c r="J262" s="1069"/>
      <c r="K262" s="1069"/>
      <c r="L262" s="768">
        <v>974.63</v>
      </c>
      <c r="M262" s="769"/>
      <c r="N262" s="772"/>
    </row>
    <row r="263" spans="1:14">
      <c r="A263" s="767"/>
      <c r="B263" s="752"/>
      <c r="C263" s="1069" t="s">
        <v>651</v>
      </c>
      <c r="D263" s="1069"/>
      <c r="E263" s="1069"/>
      <c r="F263" s="1069"/>
      <c r="G263" s="1069"/>
      <c r="H263" s="1069"/>
      <c r="I263" s="1069"/>
      <c r="J263" s="1069"/>
      <c r="K263" s="1069"/>
      <c r="L263" s="768">
        <v>697.07</v>
      </c>
      <c r="M263" s="769"/>
      <c r="N263" s="772"/>
    </row>
    <row r="264" spans="1:14">
      <c r="A264" s="767"/>
      <c r="B264" s="752"/>
      <c r="C264" s="1069" t="s">
        <v>534</v>
      </c>
      <c r="D264" s="1069"/>
      <c r="E264" s="1069"/>
      <c r="F264" s="1069"/>
      <c r="G264" s="1069"/>
      <c r="H264" s="1069"/>
      <c r="I264" s="1069"/>
      <c r="J264" s="1069"/>
      <c r="K264" s="1069"/>
      <c r="L264" s="771"/>
      <c r="M264" s="769"/>
      <c r="N264" s="772"/>
    </row>
    <row r="265" spans="1:14">
      <c r="A265" s="767"/>
      <c r="B265" s="752"/>
      <c r="C265" s="1069" t="s">
        <v>652</v>
      </c>
      <c r="D265" s="1069"/>
      <c r="E265" s="1069"/>
      <c r="F265" s="1069"/>
      <c r="G265" s="1069"/>
      <c r="H265" s="1069"/>
      <c r="I265" s="1069"/>
      <c r="J265" s="1069"/>
      <c r="K265" s="1069"/>
      <c r="L265" s="768">
        <v>145.37</v>
      </c>
      <c r="M265" s="769"/>
      <c r="N265" s="772"/>
    </row>
    <row r="266" spans="1:14">
      <c r="A266" s="767"/>
      <c r="B266" s="752"/>
      <c r="C266" s="1069" t="s">
        <v>653</v>
      </c>
      <c r="D266" s="1069"/>
      <c r="E266" s="1069"/>
      <c r="F266" s="1069"/>
      <c r="G266" s="1069"/>
      <c r="H266" s="1069"/>
      <c r="I266" s="1069"/>
      <c r="J266" s="1069"/>
      <c r="K266" s="1069"/>
      <c r="L266" s="768">
        <v>262.92</v>
      </c>
      <c r="M266" s="769"/>
      <c r="N266" s="772"/>
    </row>
    <row r="267" spans="1:14">
      <c r="A267" s="767"/>
      <c r="B267" s="752"/>
      <c r="C267" s="1069" t="s">
        <v>654</v>
      </c>
      <c r="D267" s="1069"/>
      <c r="E267" s="1069"/>
      <c r="F267" s="1069"/>
      <c r="G267" s="1069"/>
      <c r="H267" s="1069"/>
      <c r="I267" s="1069"/>
      <c r="J267" s="1069"/>
      <c r="K267" s="1069"/>
      <c r="L267" s="768">
        <v>44.27</v>
      </c>
      <c r="M267" s="769"/>
      <c r="N267" s="772"/>
    </row>
    <row r="268" spans="1:14">
      <c r="A268" s="767"/>
      <c r="B268" s="752"/>
      <c r="C268" s="1069" t="s">
        <v>535</v>
      </c>
      <c r="D268" s="1069"/>
      <c r="E268" s="1069"/>
      <c r="F268" s="1069"/>
      <c r="G268" s="1069"/>
      <c r="H268" s="1069"/>
      <c r="I268" s="1069"/>
      <c r="J268" s="1069"/>
      <c r="K268" s="1069"/>
      <c r="L268" s="768">
        <v>6.58</v>
      </c>
      <c r="M268" s="769"/>
      <c r="N268" s="772"/>
    </row>
    <row r="269" spans="1:14">
      <c r="A269" s="767"/>
      <c r="B269" s="752"/>
      <c r="C269" s="1069" t="s">
        <v>655</v>
      </c>
      <c r="D269" s="1069"/>
      <c r="E269" s="1069"/>
      <c r="F269" s="1069"/>
      <c r="G269" s="1069"/>
      <c r="H269" s="1069"/>
      <c r="I269" s="1069"/>
      <c r="J269" s="1069"/>
      <c r="K269" s="1069"/>
      <c r="L269" s="768">
        <v>181.3</v>
      </c>
      <c r="M269" s="769"/>
      <c r="N269" s="772"/>
    </row>
    <row r="270" spans="1:14">
      <c r="A270" s="767"/>
      <c r="B270" s="752"/>
      <c r="C270" s="1069" t="s">
        <v>656</v>
      </c>
      <c r="D270" s="1069"/>
      <c r="E270" s="1069"/>
      <c r="F270" s="1069"/>
      <c r="G270" s="1069"/>
      <c r="H270" s="1069"/>
      <c r="I270" s="1069"/>
      <c r="J270" s="1069"/>
      <c r="K270" s="1069"/>
      <c r="L270" s="768">
        <v>100.9</v>
      </c>
      <c r="M270" s="769"/>
      <c r="N270" s="772"/>
    </row>
    <row r="271" spans="1:14">
      <c r="A271" s="767"/>
      <c r="B271" s="752"/>
      <c r="C271" s="1069" t="s">
        <v>657</v>
      </c>
      <c r="D271" s="1069"/>
      <c r="E271" s="1069"/>
      <c r="F271" s="1069"/>
      <c r="G271" s="1069"/>
      <c r="H271" s="1069"/>
      <c r="I271" s="1069"/>
      <c r="J271" s="1069"/>
      <c r="K271" s="1069"/>
      <c r="L271" s="768">
        <v>277.56</v>
      </c>
      <c r="M271" s="769"/>
      <c r="N271" s="772"/>
    </row>
    <row r="272" spans="1:14">
      <c r="A272" s="767"/>
      <c r="B272" s="752"/>
      <c r="C272" s="1069" t="s">
        <v>658</v>
      </c>
      <c r="D272" s="1069"/>
      <c r="E272" s="1069"/>
      <c r="F272" s="1069"/>
      <c r="G272" s="1069"/>
      <c r="H272" s="1069"/>
      <c r="I272" s="1069"/>
      <c r="J272" s="1069"/>
      <c r="K272" s="1069"/>
      <c r="L272" s="813">
        <v>10710.92</v>
      </c>
      <c r="M272" s="769"/>
      <c r="N272" s="772"/>
    </row>
    <row r="273" spans="1:14">
      <c r="A273" s="767"/>
      <c r="B273" s="752"/>
      <c r="C273" s="1069" t="s">
        <v>530</v>
      </c>
      <c r="D273" s="1069"/>
      <c r="E273" s="1069"/>
      <c r="F273" s="1069"/>
      <c r="G273" s="1069"/>
      <c r="H273" s="1069"/>
      <c r="I273" s="1069"/>
      <c r="J273" s="1069"/>
      <c r="K273" s="1069"/>
      <c r="L273" s="771"/>
      <c r="M273" s="769"/>
      <c r="N273" s="772"/>
    </row>
    <row r="274" spans="1:14">
      <c r="A274" s="767"/>
      <c r="B274" s="752"/>
      <c r="C274" s="1069" t="s">
        <v>659</v>
      </c>
      <c r="D274" s="1069"/>
      <c r="E274" s="1069"/>
      <c r="F274" s="1069"/>
      <c r="G274" s="1069"/>
      <c r="H274" s="1069"/>
      <c r="I274" s="1069"/>
      <c r="J274" s="1069"/>
      <c r="K274" s="1069"/>
      <c r="L274" s="813">
        <v>2391.2399999999998</v>
      </c>
      <c r="M274" s="769"/>
      <c r="N274" s="772"/>
    </row>
    <row r="275" spans="1:14">
      <c r="A275" s="767"/>
      <c r="B275" s="752"/>
      <c r="C275" s="1069" t="s">
        <v>660</v>
      </c>
      <c r="D275" s="1069"/>
      <c r="E275" s="1069"/>
      <c r="F275" s="1069"/>
      <c r="G275" s="1069"/>
      <c r="H275" s="1069"/>
      <c r="I275" s="1069"/>
      <c r="J275" s="1069"/>
      <c r="K275" s="1069"/>
      <c r="L275" s="813">
        <v>1747.09</v>
      </c>
      <c r="M275" s="769"/>
      <c r="N275" s="772"/>
    </row>
    <row r="276" spans="1:14">
      <c r="A276" s="767"/>
      <c r="B276" s="752"/>
      <c r="C276" s="1069" t="s">
        <v>661</v>
      </c>
      <c r="D276" s="1069"/>
      <c r="E276" s="1069"/>
      <c r="F276" s="1069"/>
      <c r="G276" s="1069"/>
      <c r="H276" s="1069"/>
      <c r="I276" s="1069"/>
      <c r="J276" s="1069"/>
      <c r="K276" s="1069"/>
      <c r="L276" s="768">
        <v>255.29</v>
      </c>
      <c r="M276" s="769"/>
      <c r="N276" s="772"/>
    </row>
    <row r="277" spans="1:14">
      <c r="A277" s="767"/>
      <c r="B277" s="752"/>
      <c r="C277" s="1069" t="s">
        <v>662</v>
      </c>
      <c r="D277" s="1069"/>
      <c r="E277" s="1069"/>
      <c r="F277" s="1069"/>
      <c r="G277" s="1069"/>
      <c r="H277" s="1069"/>
      <c r="I277" s="1069"/>
      <c r="J277" s="1069"/>
      <c r="K277" s="1069"/>
      <c r="L277" s="813">
        <v>2655.74</v>
      </c>
      <c r="M277" s="769"/>
      <c r="N277" s="772"/>
    </row>
    <row r="278" spans="1:14">
      <c r="A278" s="767"/>
      <c r="B278" s="752"/>
      <c r="C278" s="1069" t="s">
        <v>663</v>
      </c>
      <c r="D278" s="1069"/>
      <c r="E278" s="1069"/>
      <c r="F278" s="1069"/>
      <c r="G278" s="1069"/>
      <c r="H278" s="1069"/>
      <c r="I278" s="1069"/>
      <c r="J278" s="1069"/>
      <c r="K278" s="1069"/>
      <c r="L278" s="813">
        <v>2567.13</v>
      </c>
      <c r="M278" s="769"/>
      <c r="N278" s="772"/>
    </row>
    <row r="279" spans="1:14">
      <c r="A279" s="767"/>
      <c r="B279" s="752"/>
      <c r="C279" s="1069" t="s">
        <v>664</v>
      </c>
      <c r="D279" s="1069"/>
      <c r="E279" s="1069"/>
      <c r="F279" s="1069"/>
      <c r="G279" s="1069"/>
      <c r="H279" s="1069"/>
      <c r="I279" s="1069"/>
      <c r="J279" s="1069"/>
      <c r="K279" s="1069"/>
      <c r="L279" s="813">
        <v>1349.72</v>
      </c>
      <c r="M279" s="769"/>
      <c r="N279" s="772"/>
    </row>
    <row r="280" spans="1:14">
      <c r="A280" s="767"/>
      <c r="B280" s="752"/>
      <c r="C280" s="1069" t="s">
        <v>665</v>
      </c>
      <c r="D280" s="1069"/>
      <c r="E280" s="1069"/>
      <c r="F280" s="1069"/>
      <c r="G280" s="1069"/>
      <c r="H280" s="1069"/>
      <c r="I280" s="1069"/>
      <c r="J280" s="1069"/>
      <c r="K280" s="1069"/>
      <c r="L280" s="813">
        <v>2836.17</v>
      </c>
      <c r="M280" s="769"/>
      <c r="N280" s="772"/>
    </row>
    <row r="281" spans="1:14">
      <c r="A281" s="767"/>
      <c r="B281" s="752"/>
      <c r="C281" s="1069" t="s">
        <v>666</v>
      </c>
      <c r="D281" s="1069"/>
      <c r="E281" s="1069"/>
      <c r="F281" s="1069"/>
      <c r="G281" s="1069"/>
      <c r="H281" s="1069"/>
      <c r="I281" s="1069"/>
      <c r="J281" s="1069"/>
      <c r="K281" s="1069"/>
      <c r="L281" s="813">
        <v>2748.43</v>
      </c>
      <c r="M281" s="769"/>
      <c r="N281" s="772"/>
    </row>
    <row r="282" spans="1:14">
      <c r="A282" s="767"/>
      <c r="B282" s="752"/>
      <c r="C282" s="1069" t="s">
        <v>667</v>
      </c>
      <c r="D282" s="1069"/>
      <c r="E282" s="1069"/>
      <c r="F282" s="1069"/>
      <c r="G282" s="1069"/>
      <c r="H282" s="1069"/>
      <c r="I282" s="1069"/>
      <c r="J282" s="1069"/>
      <c r="K282" s="1069"/>
      <c r="L282" s="813">
        <v>1450.62</v>
      </c>
      <c r="M282" s="769"/>
      <c r="N282" s="772"/>
    </row>
    <row r="283" spans="1:14">
      <c r="A283" s="767"/>
      <c r="B283" s="773"/>
      <c r="C283" s="1073" t="s">
        <v>668</v>
      </c>
      <c r="D283" s="1073"/>
      <c r="E283" s="1073"/>
      <c r="F283" s="1073"/>
      <c r="G283" s="1073"/>
      <c r="H283" s="1073"/>
      <c r="I283" s="1073"/>
      <c r="J283" s="1073"/>
      <c r="K283" s="1073"/>
      <c r="L283" s="777">
        <v>11685.55</v>
      </c>
      <c r="M283" s="775"/>
      <c r="N283" s="814"/>
    </row>
    <row r="284" spans="1:14">
      <c r="A284" s="1063" t="s">
        <v>669</v>
      </c>
      <c r="B284" s="1064"/>
      <c r="C284" s="1064"/>
      <c r="D284" s="1064"/>
      <c r="E284" s="1064"/>
      <c r="F284" s="1064"/>
      <c r="G284" s="1064"/>
      <c r="H284" s="1064"/>
      <c r="I284" s="1064"/>
      <c r="J284" s="1064"/>
      <c r="K284" s="1064"/>
      <c r="L284" s="1064"/>
      <c r="M284" s="1064"/>
      <c r="N284" s="1065"/>
    </row>
    <row r="285" spans="1:14" ht="33.75">
      <c r="A285" s="737" t="s">
        <v>670</v>
      </c>
      <c r="B285" s="738" t="s">
        <v>671</v>
      </c>
      <c r="C285" s="1059" t="s">
        <v>672</v>
      </c>
      <c r="D285" s="1059"/>
      <c r="E285" s="1059"/>
      <c r="F285" s="739" t="s">
        <v>673</v>
      </c>
      <c r="G285" s="740"/>
      <c r="H285" s="740"/>
      <c r="I285" s="745">
        <v>20.76</v>
      </c>
      <c r="J285" s="744">
        <v>55.26</v>
      </c>
      <c r="K285" s="740"/>
      <c r="L285" s="742">
        <v>1147.2</v>
      </c>
      <c r="M285" s="745">
        <v>7.95</v>
      </c>
      <c r="N285" s="746">
        <v>9120</v>
      </c>
    </row>
    <row r="286" spans="1:14">
      <c r="A286" s="747"/>
      <c r="B286" s="748"/>
      <c r="C286" s="1069" t="s">
        <v>674</v>
      </c>
      <c r="D286" s="1069"/>
      <c r="E286" s="1069"/>
      <c r="F286" s="1069"/>
      <c r="G286" s="1069"/>
      <c r="H286" s="1069"/>
      <c r="I286" s="1069"/>
      <c r="J286" s="1069"/>
      <c r="K286" s="1069"/>
      <c r="L286" s="1069"/>
      <c r="M286" s="1069"/>
      <c r="N286" s="1070"/>
    </row>
    <row r="287" spans="1:14">
      <c r="A287" s="747"/>
      <c r="B287" s="748"/>
      <c r="C287" s="1059" t="s">
        <v>527</v>
      </c>
      <c r="D287" s="1059"/>
      <c r="E287" s="1059"/>
      <c r="F287" s="739"/>
      <c r="G287" s="740"/>
      <c r="H287" s="740"/>
      <c r="I287" s="740"/>
      <c r="J287" s="753"/>
      <c r="K287" s="740"/>
      <c r="L287" s="742">
        <v>1147.2</v>
      </c>
      <c r="M287" s="754"/>
      <c r="N287" s="746">
        <v>9120</v>
      </c>
    </row>
    <row r="288" spans="1:14">
      <c r="A288" s="755"/>
      <c r="B288" s="756"/>
      <c r="C288" s="756"/>
      <c r="D288" s="756"/>
      <c r="E288" s="756"/>
      <c r="F288" s="757"/>
      <c r="G288" s="757"/>
      <c r="H288" s="757"/>
      <c r="I288" s="757"/>
      <c r="J288" s="758"/>
      <c r="K288" s="757"/>
      <c r="L288" s="758"/>
      <c r="M288" s="759"/>
      <c r="N288" s="758"/>
    </row>
    <row r="289" spans="1:14">
      <c r="A289" s="762"/>
      <c r="B289" s="763"/>
      <c r="C289" s="1059" t="s">
        <v>675</v>
      </c>
      <c r="D289" s="1059"/>
      <c r="E289" s="1059"/>
      <c r="F289" s="1059"/>
      <c r="G289" s="1059"/>
      <c r="H289" s="1059"/>
      <c r="I289" s="1059"/>
      <c r="J289" s="1059"/>
      <c r="K289" s="1059"/>
      <c r="L289" s="764"/>
      <c r="M289" s="765"/>
      <c r="N289" s="766"/>
    </row>
    <row r="290" spans="1:14">
      <c r="A290" s="767"/>
      <c r="B290" s="752"/>
      <c r="C290" s="1069" t="s">
        <v>529</v>
      </c>
      <c r="D290" s="1069"/>
      <c r="E290" s="1069"/>
      <c r="F290" s="1069"/>
      <c r="G290" s="1069"/>
      <c r="H290" s="1069"/>
      <c r="I290" s="1069"/>
      <c r="J290" s="1069"/>
      <c r="K290" s="1069"/>
      <c r="L290" s="813">
        <v>1147.2</v>
      </c>
      <c r="M290" s="769"/>
      <c r="N290" s="772"/>
    </row>
    <row r="291" spans="1:14">
      <c r="A291" s="767"/>
      <c r="B291" s="752"/>
      <c r="C291" s="1069" t="s">
        <v>530</v>
      </c>
      <c r="D291" s="1069"/>
      <c r="E291" s="1069"/>
      <c r="F291" s="1069"/>
      <c r="G291" s="1069"/>
      <c r="H291" s="1069"/>
      <c r="I291" s="1069"/>
      <c r="J291" s="1069"/>
      <c r="K291" s="1069"/>
      <c r="L291" s="771"/>
      <c r="M291" s="769"/>
      <c r="N291" s="772"/>
    </row>
    <row r="292" spans="1:14">
      <c r="A292" s="767"/>
      <c r="B292" s="752"/>
      <c r="C292" s="1069" t="s">
        <v>531</v>
      </c>
      <c r="D292" s="1069"/>
      <c r="E292" s="1069"/>
      <c r="F292" s="1069"/>
      <c r="G292" s="1069"/>
      <c r="H292" s="1069"/>
      <c r="I292" s="1069"/>
      <c r="J292" s="1069"/>
      <c r="K292" s="1069"/>
      <c r="L292" s="813">
        <v>1147.2</v>
      </c>
      <c r="M292" s="769"/>
      <c r="N292" s="772"/>
    </row>
    <row r="293" spans="1:14">
      <c r="A293" s="767"/>
      <c r="B293" s="752"/>
      <c r="C293" s="1069" t="s">
        <v>650</v>
      </c>
      <c r="D293" s="1069"/>
      <c r="E293" s="1069"/>
      <c r="F293" s="1069"/>
      <c r="G293" s="1069"/>
      <c r="H293" s="1069"/>
      <c r="I293" s="1069"/>
      <c r="J293" s="1069"/>
      <c r="K293" s="1069"/>
      <c r="L293" s="813">
        <v>1147.2</v>
      </c>
      <c r="M293" s="769"/>
      <c r="N293" s="772"/>
    </row>
    <row r="294" spans="1:14">
      <c r="A294" s="767"/>
      <c r="B294" s="752"/>
      <c r="C294" s="1069" t="s">
        <v>530</v>
      </c>
      <c r="D294" s="1069"/>
      <c r="E294" s="1069"/>
      <c r="F294" s="1069"/>
      <c r="G294" s="1069"/>
      <c r="H294" s="1069"/>
      <c r="I294" s="1069"/>
      <c r="J294" s="1069"/>
      <c r="K294" s="1069"/>
      <c r="L294" s="771"/>
      <c r="M294" s="769"/>
      <c r="N294" s="772"/>
    </row>
    <row r="295" spans="1:14">
      <c r="A295" s="767"/>
      <c r="B295" s="752"/>
      <c r="C295" s="1069" t="s">
        <v>662</v>
      </c>
      <c r="D295" s="1069"/>
      <c r="E295" s="1069"/>
      <c r="F295" s="1069"/>
      <c r="G295" s="1069"/>
      <c r="H295" s="1069"/>
      <c r="I295" s="1069"/>
      <c r="J295" s="1069"/>
      <c r="K295" s="1069"/>
      <c r="L295" s="813">
        <v>1147.2</v>
      </c>
      <c r="M295" s="769"/>
      <c r="N295" s="772"/>
    </row>
    <row r="296" spans="1:14">
      <c r="A296" s="767"/>
      <c r="B296" s="773"/>
      <c r="C296" s="1073" t="s">
        <v>676</v>
      </c>
      <c r="D296" s="1073"/>
      <c r="E296" s="1073"/>
      <c r="F296" s="1073"/>
      <c r="G296" s="1073"/>
      <c r="H296" s="1073"/>
      <c r="I296" s="1073"/>
      <c r="J296" s="1073"/>
      <c r="K296" s="1073"/>
      <c r="L296" s="777">
        <v>1147.2</v>
      </c>
      <c r="M296" s="775"/>
      <c r="N296" s="814"/>
    </row>
    <row r="297" spans="1:14">
      <c r="A297" s="1063" t="s">
        <v>677</v>
      </c>
      <c r="B297" s="1064"/>
      <c r="C297" s="1064"/>
      <c r="D297" s="1064"/>
      <c r="E297" s="1064"/>
      <c r="F297" s="1064"/>
      <c r="G297" s="1064"/>
      <c r="H297" s="1064"/>
      <c r="I297" s="1064"/>
      <c r="J297" s="1064"/>
      <c r="K297" s="1064"/>
      <c r="L297" s="1064"/>
      <c r="M297" s="1064"/>
      <c r="N297" s="1065"/>
    </row>
    <row r="298" spans="1:14" ht="56.25">
      <c r="A298" s="737" t="s">
        <v>678</v>
      </c>
      <c r="B298" s="738" t="s">
        <v>679</v>
      </c>
      <c r="C298" s="1059" t="s">
        <v>680</v>
      </c>
      <c r="D298" s="1059"/>
      <c r="E298" s="1059"/>
      <c r="F298" s="739" t="s">
        <v>681</v>
      </c>
      <c r="G298" s="740"/>
      <c r="H298" s="740"/>
      <c r="I298" s="811">
        <v>1110</v>
      </c>
      <c r="J298" s="753"/>
      <c r="K298" s="740"/>
      <c r="L298" s="753"/>
      <c r="M298" s="745"/>
      <c r="N298" s="791"/>
    </row>
    <row r="299" spans="1:14">
      <c r="A299" s="747"/>
      <c r="B299" s="748"/>
      <c r="C299" s="1069" t="s">
        <v>674</v>
      </c>
      <c r="D299" s="1069"/>
      <c r="E299" s="1069"/>
      <c r="F299" s="1069"/>
      <c r="G299" s="1069"/>
      <c r="H299" s="1069"/>
      <c r="I299" s="1069"/>
      <c r="J299" s="1069"/>
      <c r="K299" s="1069"/>
      <c r="L299" s="1069"/>
      <c r="M299" s="1069"/>
      <c r="N299" s="1070"/>
    </row>
    <row r="300" spans="1:14">
      <c r="A300" s="747"/>
      <c r="B300" s="748"/>
      <c r="C300" s="1059" t="s">
        <v>527</v>
      </c>
      <c r="D300" s="1059"/>
      <c r="E300" s="1059"/>
      <c r="F300" s="739"/>
      <c r="G300" s="740"/>
      <c r="H300" s="740"/>
      <c r="I300" s="740"/>
      <c r="J300" s="753"/>
      <c r="K300" s="740"/>
      <c r="L300" s="744">
        <v>0</v>
      </c>
      <c r="M300" s="754"/>
      <c r="N300" s="785">
        <v>0</v>
      </c>
    </row>
    <row r="301" spans="1:14" ht="56.25">
      <c r="A301" s="737" t="s">
        <v>682</v>
      </c>
      <c r="B301" s="738" t="s">
        <v>683</v>
      </c>
      <c r="C301" s="1059" t="s">
        <v>684</v>
      </c>
      <c r="D301" s="1059"/>
      <c r="E301" s="1059"/>
      <c r="F301" s="739" t="s">
        <v>681</v>
      </c>
      <c r="G301" s="740"/>
      <c r="H301" s="740"/>
      <c r="I301" s="811">
        <v>12</v>
      </c>
      <c r="J301" s="742">
        <v>1194.97</v>
      </c>
      <c r="K301" s="740"/>
      <c r="L301" s="742">
        <v>14339.64</v>
      </c>
      <c r="M301" s="745">
        <v>7.95</v>
      </c>
      <c r="N301" s="746">
        <v>114000</v>
      </c>
    </row>
    <row r="302" spans="1:14">
      <c r="A302" s="747"/>
      <c r="B302" s="748"/>
      <c r="C302" s="1069" t="s">
        <v>674</v>
      </c>
      <c r="D302" s="1069"/>
      <c r="E302" s="1069"/>
      <c r="F302" s="1069"/>
      <c r="G302" s="1069"/>
      <c r="H302" s="1069"/>
      <c r="I302" s="1069"/>
      <c r="J302" s="1069"/>
      <c r="K302" s="1069"/>
      <c r="L302" s="1069"/>
      <c r="M302" s="1069"/>
      <c r="N302" s="1070"/>
    </row>
    <row r="303" spans="1:14">
      <c r="A303" s="750"/>
      <c r="B303" s="749"/>
      <c r="C303" s="1069" t="s">
        <v>685</v>
      </c>
      <c r="D303" s="1069"/>
      <c r="E303" s="1069"/>
      <c r="F303" s="1069"/>
      <c r="G303" s="1069"/>
      <c r="H303" s="1069"/>
      <c r="I303" s="1069"/>
      <c r="J303" s="1069"/>
      <c r="K303" s="1069"/>
      <c r="L303" s="1069"/>
      <c r="M303" s="1069"/>
      <c r="N303" s="1070"/>
    </row>
    <row r="304" spans="1:14">
      <c r="A304" s="747"/>
      <c r="B304" s="748"/>
      <c r="C304" s="1059" t="s">
        <v>527</v>
      </c>
      <c r="D304" s="1059"/>
      <c r="E304" s="1059"/>
      <c r="F304" s="739"/>
      <c r="G304" s="740"/>
      <c r="H304" s="740"/>
      <c r="I304" s="740"/>
      <c r="J304" s="753"/>
      <c r="K304" s="740"/>
      <c r="L304" s="742">
        <v>14339.64</v>
      </c>
      <c r="M304" s="754"/>
      <c r="N304" s="746">
        <v>114000</v>
      </c>
    </row>
    <row r="305" spans="1:14" ht="56.25">
      <c r="A305" s="737" t="s">
        <v>686</v>
      </c>
      <c r="B305" s="738" t="s">
        <v>687</v>
      </c>
      <c r="C305" s="1059" t="s">
        <v>688</v>
      </c>
      <c r="D305" s="1059"/>
      <c r="E305" s="1059"/>
      <c r="F305" s="739" t="s">
        <v>681</v>
      </c>
      <c r="G305" s="740"/>
      <c r="H305" s="740"/>
      <c r="I305" s="811">
        <v>96</v>
      </c>
      <c r="J305" s="744">
        <v>596.23</v>
      </c>
      <c r="K305" s="740"/>
      <c r="L305" s="742">
        <v>57238.080000000002</v>
      </c>
      <c r="M305" s="745">
        <v>7.95</v>
      </c>
      <c r="N305" s="746">
        <v>455043</v>
      </c>
    </row>
    <row r="306" spans="1:14">
      <c r="A306" s="747"/>
      <c r="B306" s="748"/>
      <c r="C306" s="1069" t="s">
        <v>674</v>
      </c>
      <c r="D306" s="1069"/>
      <c r="E306" s="1069"/>
      <c r="F306" s="1069"/>
      <c r="G306" s="1069"/>
      <c r="H306" s="1069"/>
      <c r="I306" s="1069"/>
      <c r="J306" s="1069"/>
      <c r="K306" s="1069"/>
      <c r="L306" s="1069"/>
      <c r="M306" s="1069"/>
      <c r="N306" s="1070"/>
    </row>
    <row r="307" spans="1:14">
      <c r="A307" s="750"/>
      <c r="B307" s="749"/>
      <c r="C307" s="1069" t="s">
        <v>689</v>
      </c>
      <c r="D307" s="1069"/>
      <c r="E307" s="1069"/>
      <c r="F307" s="1069"/>
      <c r="G307" s="1069"/>
      <c r="H307" s="1069"/>
      <c r="I307" s="1069"/>
      <c r="J307" s="1069"/>
      <c r="K307" s="1069"/>
      <c r="L307" s="1069"/>
      <c r="M307" s="1069"/>
      <c r="N307" s="1070"/>
    </row>
    <row r="308" spans="1:14">
      <c r="A308" s="747"/>
      <c r="B308" s="748"/>
      <c r="C308" s="1059" t="s">
        <v>527</v>
      </c>
      <c r="D308" s="1059"/>
      <c r="E308" s="1059"/>
      <c r="F308" s="739"/>
      <c r="G308" s="740"/>
      <c r="H308" s="740"/>
      <c r="I308" s="740"/>
      <c r="J308" s="753"/>
      <c r="K308" s="740"/>
      <c r="L308" s="742">
        <v>57238.080000000002</v>
      </c>
      <c r="M308" s="754"/>
      <c r="N308" s="746">
        <v>455043</v>
      </c>
    </row>
    <row r="309" spans="1:14" ht="56.25">
      <c r="A309" s="737" t="s">
        <v>690</v>
      </c>
      <c r="B309" s="738" t="s">
        <v>691</v>
      </c>
      <c r="C309" s="1059" t="s">
        <v>692</v>
      </c>
      <c r="D309" s="1059"/>
      <c r="E309" s="1059"/>
      <c r="F309" s="739" t="s">
        <v>693</v>
      </c>
      <c r="G309" s="740"/>
      <c r="H309" s="740"/>
      <c r="I309" s="811">
        <v>570</v>
      </c>
      <c r="J309" s="744">
        <v>10.48</v>
      </c>
      <c r="K309" s="740"/>
      <c r="L309" s="742">
        <v>5973.6</v>
      </c>
      <c r="M309" s="745">
        <v>7.95</v>
      </c>
      <c r="N309" s="746">
        <v>47490</v>
      </c>
    </row>
    <row r="310" spans="1:14">
      <c r="A310" s="747"/>
      <c r="B310" s="748"/>
      <c r="C310" s="1069" t="s">
        <v>674</v>
      </c>
      <c r="D310" s="1069"/>
      <c r="E310" s="1069"/>
      <c r="F310" s="1069"/>
      <c r="G310" s="1069"/>
      <c r="H310" s="1069"/>
      <c r="I310" s="1069"/>
      <c r="J310" s="1069"/>
      <c r="K310" s="1069"/>
      <c r="L310" s="1069"/>
      <c r="M310" s="1069"/>
      <c r="N310" s="1070"/>
    </row>
    <row r="311" spans="1:14">
      <c r="A311" s="750"/>
      <c r="B311" s="749"/>
      <c r="C311" s="1069" t="s">
        <v>694</v>
      </c>
      <c r="D311" s="1069"/>
      <c r="E311" s="1069"/>
      <c r="F311" s="1069"/>
      <c r="G311" s="1069"/>
      <c r="H311" s="1069"/>
      <c r="I311" s="1069"/>
      <c r="J311" s="1069"/>
      <c r="K311" s="1069"/>
      <c r="L311" s="1069"/>
      <c r="M311" s="1069"/>
      <c r="N311" s="1070"/>
    </row>
    <row r="312" spans="1:14">
      <c r="A312" s="747"/>
      <c r="B312" s="748"/>
      <c r="C312" s="1059" t="s">
        <v>527</v>
      </c>
      <c r="D312" s="1059"/>
      <c r="E312" s="1059"/>
      <c r="F312" s="739"/>
      <c r="G312" s="740"/>
      <c r="H312" s="740"/>
      <c r="I312" s="740"/>
      <c r="J312" s="753"/>
      <c r="K312" s="740"/>
      <c r="L312" s="742">
        <v>5973.6</v>
      </c>
      <c r="M312" s="754"/>
      <c r="N312" s="746">
        <v>47490</v>
      </c>
    </row>
    <row r="313" spans="1:14" ht="56.25">
      <c r="A313" s="737" t="s">
        <v>695</v>
      </c>
      <c r="B313" s="738" t="s">
        <v>696</v>
      </c>
      <c r="C313" s="1059" t="s">
        <v>697</v>
      </c>
      <c r="D313" s="1059"/>
      <c r="E313" s="1059"/>
      <c r="F313" s="739" t="s">
        <v>693</v>
      </c>
      <c r="G313" s="740"/>
      <c r="H313" s="740"/>
      <c r="I313" s="811">
        <v>4</v>
      </c>
      <c r="J313" s="744">
        <v>314.47000000000003</v>
      </c>
      <c r="K313" s="740"/>
      <c r="L313" s="742">
        <v>1257.8800000000001</v>
      </c>
      <c r="M313" s="745">
        <v>7.95</v>
      </c>
      <c r="N313" s="746">
        <v>10000</v>
      </c>
    </row>
    <row r="314" spans="1:14">
      <c r="A314" s="747"/>
      <c r="B314" s="748"/>
      <c r="C314" s="1069" t="s">
        <v>674</v>
      </c>
      <c r="D314" s="1069"/>
      <c r="E314" s="1069"/>
      <c r="F314" s="1069"/>
      <c r="G314" s="1069"/>
      <c r="H314" s="1069"/>
      <c r="I314" s="1069"/>
      <c r="J314" s="1069"/>
      <c r="K314" s="1069"/>
      <c r="L314" s="1069"/>
      <c r="M314" s="1069"/>
      <c r="N314" s="1070"/>
    </row>
    <row r="315" spans="1:14">
      <c r="A315" s="750"/>
      <c r="B315" s="749"/>
      <c r="C315" s="1069" t="s">
        <v>698</v>
      </c>
      <c r="D315" s="1069"/>
      <c r="E315" s="1069"/>
      <c r="F315" s="1069"/>
      <c r="G315" s="1069"/>
      <c r="H315" s="1069"/>
      <c r="I315" s="1069"/>
      <c r="J315" s="1069"/>
      <c r="K315" s="1069"/>
      <c r="L315" s="1069"/>
      <c r="M315" s="1069"/>
      <c r="N315" s="1070"/>
    </row>
    <row r="316" spans="1:14">
      <c r="A316" s="747"/>
      <c r="B316" s="748"/>
      <c r="C316" s="1059" t="s">
        <v>527</v>
      </c>
      <c r="D316" s="1059"/>
      <c r="E316" s="1059"/>
      <c r="F316" s="739"/>
      <c r="G316" s="740"/>
      <c r="H316" s="740"/>
      <c r="I316" s="740"/>
      <c r="J316" s="753"/>
      <c r="K316" s="740"/>
      <c r="L316" s="742">
        <v>1257.8800000000001</v>
      </c>
      <c r="M316" s="754"/>
      <c r="N316" s="746">
        <v>10000</v>
      </c>
    </row>
    <row r="317" spans="1:14">
      <c r="A317" s="755"/>
      <c r="B317" s="756"/>
      <c r="C317" s="756"/>
      <c r="D317" s="756"/>
      <c r="E317" s="756"/>
      <c r="F317" s="757"/>
      <c r="G317" s="757"/>
      <c r="H317" s="757"/>
      <c r="I317" s="757"/>
      <c r="J317" s="758"/>
      <c r="K317" s="757"/>
      <c r="L317" s="758"/>
      <c r="M317" s="759"/>
      <c r="N317" s="758"/>
    </row>
    <row r="318" spans="1:14">
      <c r="A318" s="762"/>
      <c r="B318" s="763"/>
      <c r="C318" s="1059" t="s">
        <v>699</v>
      </c>
      <c r="D318" s="1059"/>
      <c r="E318" s="1059"/>
      <c r="F318" s="1059"/>
      <c r="G318" s="1059"/>
      <c r="H318" s="1059"/>
      <c r="I318" s="1059"/>
      <c r="J318" s="1059"/>
      <c r="K318" s="1059"/>
      <c r="L318" s="764"/>
      <c r="M318" s="765"/>
      <c r="N318" s="766"/>
    </row>
    <row r="319" spans="1:14">
      <c r="A319" s="767"/>
      <c r="B319" s="752"/>
      <c r="C319" s="1069" t="s">
        <v>529</v>
      </c>
      <c r="D319" s="1069"/>
      <c r="E319" s="1069"/>
      <c r="F319" s="1069"/>
      <c r="G319" s="1069"/>
      <c r="H319" s="1069"/>
      <c r="I319" s="1069"/>
      <c r="J319" s="1069"/>
      <c r="K319" s="1069"/>
      <c r="L319" s="813">
        <v>78809.2</v>
      </c>
      <c r="M319" s="769"/>
      <c r="N319" s="772"/>
    </row>
    <row r="320" spans="1:14">
      <c r="A320" s="767"/>
      <c r="B320" s="752"/>
      <c r="C320" s="1069" t="s">
        <v>530</v>
      </c>
      <c r="D320" s="1069"/>
      <c r="E320" s="1069"/>
      <c r="F320" s="1069"/>
      <c r="G320" s="1069"/>
      <c r="H320" s="1069"/>
      <c r="I320" s="1069"/>
      <c r="J320" s="1069"/>
      <c r="K320" s="1069"/>
      <c r="L320" s="771"/>
      <c r="M320" s="769"/>
      <c r="N320" s="772"/>
    </row>
    <row r="321" spans="1:14">
      <c r="A321" s="767"/>
      <c r="B321" s="752"/>
      <c r="C321" s="1069" t="s">
        <v>531</v>
      </c>
      <c r="D321" s="1069"/>
      <c r="E321" s="1069"/>
      <c r="F321" s="1069"/>
      <c r="G321" s="1069"/>
      <c r="H321" s="1069"/>
      <c r="I321" s="1069"/>
      <c r="J321" s="1069"/>
      <c r="K321" s="1069"/>
      <c r="L321" s="813">
        <v>78809.2</v>
      </c>
      <c r="M321" s="769"/>
      <c r="N321" s="772"/>
    </row>
    <row r="322" spans="1:14">
      <c r="A322" s="767"/>
      <c r="B322" s="752"/>
      <c r="C322" s="1069" t="s">
        <v>650</v>
      </c>
      <c r="D322" s="1069"/>
      <c r="E322" s="1069"/>
      <c r="F322" s="1069"/>
      <c r="G322" s="1069"/>
      <c r="H322" s="1069"/>
      <c r="I322" s="1069"/>
      <c r="J322" s="1069"/>
      <c r="K322" s="1069"/>
      <c r="L322" s="813">
        <v>78809.2</v>
      </c>
      <c r="M322" s="769"/>
      <c r="N322" s="772"/>
    </row>
    <row r="323" spans="1:14">
      <c r="A323" s="767"/>
      <c r="B323" s="752"/>
      <c r="C323" s="1069" t="s">
        <v>530</v>
      </c>
      <c r="D323" s="1069"/>
      <c r="E323" s="1069"/>
      <c r="F323" s="1069"/>
      <c r="G323" s="1069"/>
      <c r="H323" s="1069"/>
      <c r="I323" s="1069"/>
      <c r="J323" s="1069"/>
      <c r="K323" s="1069"/>
      <c r="L323" s="771"/>
      <c r="M323" s="769"/>
      <c r="N323" s="772"/>
    </row>
    <row r="324" spans="1:14">
      <c r="A324" s="767"/>
      <c r="B324" s="752"/>
      <c r="C324" s="1069" t="s">
        <v>662</v>
      </c>
      <c r="D324" s="1069"/>
      <c r="E324" s="1069"/>
      <c r="F324" s="1069"/>
      <c r="G324" s="1069"/>
      <c r="H324" s="1069"/>
      <c r="I324" s="1069"/>
      <c r="J324" s="1069"/>
      <c r="K324" s="1069"/>
      <c r="L324" s="813">
        <v>78809.2</v>
      </c>
      <c r="M324" s="769"/>
      <c r="N324" s="772"/>
    </row>
    <row r="325" spans="1:14">
      <c r="A325" s="767"/>
      <c r="B325" s="773"/>
      <c r="C325" s="1073" t="s">
        <v>700</v>
      </c>
      <c r="D325" s="1073"/>
      <c r="E325" s="1073"/>
      <c r="F325" s="1073"/>
      <c r="G325" s="1073"/>
      <c r="H325" s="1073"/>
      <c r="I325" s="1073"/>
      <c r="J325" s="1073"/>
      <c r="K325" s="1073"/>
      <c r="L325" s="777">
        <v>78809.2</v>
      </c>
      <c r="M325" s="775"/>
      <c r="N325" s="814"/>
    </row>
    <row r="326" spans="1:14">
      <c r="B326" s="760"/>
      <c r="C326" s="760"/>
      <c r="D326" s="760"/>
      <c r="E326" s="760"/>
      <c r="F326" s="760"/>
      <c r="G326" s="760"/>
      <c r="H326" s="760"/>
      <c r="I326" s="760"/>
      <c r="J326" s="760"/>
      <c r="K326" s="760"/>
      <c r="L326" s="761"/>
      <c r="M326" s="761"/>
      <c r="N326" s="761"/>
    </row>
    <row r="327" spans="1:14">
      <c r="A327" s="762"/>
      <c r="B327" s="763"/>
      <c r="C327" s="1059" t="s">
        <v>528</v>
      </c>
      <c r="D327" s="1059"/>
      <c r="E327" s="1059"/>
      <c r="F327" s="1059"/>
      <c r="G327" s="1059"/>
      <c r="H327" s="1059"/>
      <c r="I327" s="1059"/>
      <c r="J327" s="1059"/>
      <c r="K327" s="1059"/>
      <c r="L327" s="764"/>
      <c r="M327" s="765"/>
      <c r="N327" s="766"/>
    </row>
    <row r="328" spans="1:14">
      <c r="A328" s="767"/>
      <c r="B328" s="752"/>
      <c r="C328" s="1069" t="s">
        <v>529</v>
      </c>
      <c r="D328" s="1069"/>
      <c r="E328" s="1069"/>
      <c r="F328" s="1069"/>
      <c r="G328" s="1069"/>
      <c r="H328" s="1069"/>
      <c r="I328" s="1069"/>
      <c r="J328" s="1069"/>
      <c r="K328" s="1069"/>
      <c r="L328" s="813">
        <v>87442.9</v>
      </c>
      <c r="M328" s="769"/>
      <c r="N328" s="770">
        <v>749782</v>
      </c>
    </row>
    <row r="329" spans="1:14">
      <c r="A329" s="767"/>
      <c r="B329" s="752"/>
      <c r="C329" s="1069" t="s">
        <v>530</v>
      </c>
      <c r="D329" s="1069"/>
      <c r="E329" s="1069"/>
      <c r="F329" s="1069"/>
      <c r="G329" s="1069"/>
      <c r="H329" s="1069"/>
      <c r="I329" s="1069"/>
      <c r="J329" s="1069"/>
      <c r="K329" s="1069"/>
      <c r="L329" s="771"/>
      <c r="M329" s="769"/>
      <c r="N329" s="772"/>
    </row>
    <row r="330" spans="1:14">
      <c r="A330" s="767"/>
      <c r="B330" s="752"/>
      <c r="C330" s="1069" t="s">
        <v>647</v>
      </c>
      <c r="D330" s="1069"/>
      <c r="E330" s="1069"/>
      <c r="F330" s="1069"/>
      <c r="G330" s="1069"/>
      <c r="H330" s="1069"/>
      <c r="I330" s="1069"/>
      <c r="J330" s="1069"/>
      <c r="K330" s="1069"/>
      <c r="L330" s="813">
        <v>2536.61</v>
      </c>
      <c r="M330" s="769"/>
      <c r="N330" s="770">
        <v>68692</v>
      </c>
    </row>
    <row r="331" spans="1:14">
      <c r="A331" s="767"/>
      <c r="B331" s="752"/>
      <c r="C331" s="1069" t="s">
        <v>648</v>
      </c>
      <c r="D331" s="1069"/>
      <c r="E331" s="1069"/>
      <c r="F331" s="1069"/>
      <c r="G331" s="1069"/>
      <c r="H331" s="1069"/>
      <c r="I331" s="1069"/>
      <c r="J331" s="1069"/>
      <c r="K331" s="1069"/>
      <c r="L331" s="813">
        <v>2287.5700000000002</v>
      </c>
      <c r="M331" s="769"/>
      <c r="N331" s="770">
        <v>24272</v>
      </c>
    </row>
    <row r="332" spans="1:14">
      <c r="A332" s="767"/>
      <c r="B332" s="752"/>
      <c r="C332" s="1069" t="s">
        <v>649</v>
      </c>
      <c r="D332" s="1069"/>
      <c r="E332" s="1069"/>
      <c r="F332" s="1069"/>
      <c r="G332" s="1069"/>
      <c r="H332" s="1069"/>
      <c r="I332" s="1069"/>
      <c r="J332" s="1069"/>
      <c r="K332" s="1069"/>
      <c r="L332" s="768">
        <v>299.56</v>
      </c>
      <c r="M332" s="769"/>
      <c r="N332" s="770">
        <v>8111</v>
      </c>
    </row>
    <row r="333" spans="1:14">
      <c r="A333" s="767"/>
      <c r="B333" s="752"/>
      <c r="C333" s="1069" t="s">
        <v>531</v>
      </c>
      <c r="D333" s="1069"/>
      <c r="E333" s="1069"/>
      <c r="F333" s="1069"/>
      <c r="G333" s="1069"/>
      <c r="H333" s="1069"/>
      <c r="I333" s="1069"/>
      <c r="J333" s="1069"/>
      <c r="K333" s="1069"/>
      <c r="L333" s="813">
        <v>82618.720000000001</v>
      </c>
      <c r="M333" s="769"/>
      <c r="N333" s="770">
        <v>656818</v>
      </c>
    </row>
    <row r="334" spans="1:14">
      <c r="A334" s="767"/>
      <c r="B334" s="752"/>
      <c r="C334" s="1069" t="s">
        <v>650</v>
      </c>
      <c r="D334" s="1069"/>
      <c r="E334" s="1069"/>
      <c r="F334" s="1069"/>
      <c r="G334" s="1069"/>
      <c r="H334" s="1069"/>
      <c r="I334" s="1069"/>
      <c r="J334" s="1069"/>
      <c r="K334" s="1069"/>
      <c r="L334" s="813">
        <v>80931.03</v>
      </c>
      <c r="M334" s="769"/>
      <c r="N334" s="770">
        <v>653017</v>
      </c>
    </row>
    <row r="335" spans="1:14">
      <c r="A335" s="767"/>
      <c r="B335" s="752"/>
      <c r="C335" s="1069" t="s">
        <v>651</v>
      </c>
      <c r="D335" s="1069"/>
      <c r="E335" s="1069"/>
      <c r="F335" s="1069"/>
      <c r="G335" s="1069"/>
      <c r="H335" s="1069"/>
      <c r="I335" s="1069"/>
      <c r="J335" s="1069"/>
      <c r="K335" s="1069"/>
      <c r="L335" s="813">
        <v>80653.47</v>
      </c>
      <c r="M335" s="769"/>
      <c r="N335" s="770">
        <v>650072</v>
      </c>
    </row>
    <row r="336" spans="1:14">
      <c r="A336" s="767"/>
      <c r="B336" s="752"/>
      <c r="C336" s="1069" t="s">
        <v>534</v>
      </c>
      <c r="D336" s="1069"/>
      <c r="E336" s="1069"/>
      <c r="F336" s="1069"/>
      <c r="G336" s="1069"/>
      <c r="H336" s="1069"/>
      <c r="I336" s="1069"/>
      <c r="J336" s="1069"/>
      <c r="K336" s="1069"/>
      <c r="L336" s="771"/>
      <c r="M336" s="769"/>
      <c r="N336" s="772"/>
    </row>
    <row r="337" spans="1:14">
      <c r="A337" s="767"/>
      <c r="B337" s="752"/>
      <c r="C337" s="1069" t="s">
        <v>652</v>
      </c>
      <c r="D337" s="1069"/>
      <c r="E337" s="1069"/>
      <c r="F337" s="1069"/>
      <c r="G337" s="1069"/>
      <c r="H337" s="1069"/>
      <c r="I337" s="1069"/>
      <c r="J337" s="1069"/>
      <c r="K337" s="1069"/>
      <c r="L337" s="768">
        <v>145.37</v>
      </c>
      <c r="M337" s="769"/>
      <c r="N337" s="770">
        <v>3937</v>
      </c>
    </row>
    <row r="338" spans="1:14">
      <c r="A338" s="767"/>
      <c r="B338" s="752"/>
      <c r="C338" s="1069" t="s">
        <v>653</v>
      </c>
      <c r="D338" s="1069"/>
      <c r="E338" s="1069"/>
      <c r="F338" s="1069"/>
      <c r="G338" s="1069"/>
      <c r="H338" s="1069"/>
      <c r="I338" s="1069"/>
      <c r="J338" s="1069"/>
      <c r="K338" s="1069"/>
      <c r="L338" s="768">
        <v>262.92</v>
      </c>
      <c r="M338" s="769"/>
      <c r="N338" s="770">
        <v>2790</v>
      </c>
    </row>
    <row r="339" spans="1:14">
      <c r="A339" s="767"/>
      <c r="B339" s="752"/>
      <c r="C339" s="1069" t="s">
        <v>654</v>
      </c>
      <c r="D339" s="1069"/>
      <c r="E339" s="1069"/>
      <c r="F339" s="1069"/>
      <c r="G339" s="1069"/>
      <c r="H339" s="1069"/>
      <c r="I339" s="1069"/>
      <c r="J339" s="1069"/>
      <c r="K339" s="1069"/>
      <c r="L339" s="768">
        <v>44.27</v>
      </c>
      <c r="M339" s="769"/>
      <c r="N339" s="770">
        <v>1198</v>
      </c>
    </row>
    <row r="340" spans="1:14">
      <c r="A340" s="767"/>
      <c r="B340" s="752"/>
      <c r="C340" s="1069" t="s">
        <v>535</v>
      </c>
      <c r="D340" s="1069"/>
      <c r="E340" s="1069"/>
      <c r="F340" s="1069"/>
      <c r="G340" s="1069"/>
      <c r="H340" s="1069"/>
      <c r="I340" s="1069"/>
      <c r="J340" s="1069"/>
      <c r="K340" s="1069"/>
      <c r="L340" s="813">
        <v>79962.98</v>
      </c>
      <c r="M340" s="769"/>
      <c r="N340" s="770">
        <v>635705</v>
      </c>
    </row>
    <row r="341" spans="1:14">
      <c r="A341" s="767"/>
      <c r="B341" s="752"/>
      <c r="C341" s="1069" t="s">
        <v>655</v>
      </c>
      <c r="D341" s="1069"/>
      <c r="E341" s="1069"/>
      <c r="F341" s="1069"/>
      <c r="G341" s="1069"/>
      <c r="H341" s="1069"/>
      <c r="I341" s="1069"/>
      <c r="J341" s="1069"/>
      <c r="K341" s="1069"/>
      <c r="L341" s="768">
        <v>181.3</v>
      </c>
      <c r="M341" s="769"/>
      <c r="N341" s="770">
        <v>4909</v>
      </c>
    </row>
    <row r="342" spans="1:14">
      <c r="A342" s="767"/>
      <c r="B342" s="752"/>
      <c r="C342" s="1069" t="s">
        <v>656</v>
      </c>
      <c r="D342" s="1069"/>
      <c r="E342" s="1069"/>
      <c r="F342" s="1069"/>
      <c r="G342" s="1069"/>
      <c r="H342" s="1069"/>
      <c r="I342" s="1069"/>
      <c r="J342" s="1069"/>
      <c r="K342" s="1069"/>
      <c r="L342" s="768">
        <v>100.9</v>
      </c>
      <c r="M342" s="769"/>
      <c r="N342" s="770">
        <v>2731</v>
      </c>
    </row>
    <row r="343" spans="1:14">
      <c r="A343" s="767"/>
      <c r="B343" s="752"/>
      <c r="C343" s="1069" t="s">
        <v>657</v>
      </c>
      <c r="D343" s="1069"/>
      <c r="E343" s="1069"/>
      <c r="F343" s="1069"/>
      <c r="G343" s="1069"/>
      <c r="H343" s="1069"/>
      <c r="I343" s="1069"/>
      <c r="J343" s="1069"/>
      <c r="K343" s="1069"/>
      <c r="L343" s="768">
        <v>277.56</v>
      </c>
      <c r="M343" s="769"/>
      <c r="N343" s="770">
        <v>2945</v>
      </c>
    </row>
    <row r="344" spans="1:14">
      <c r="A344" s="767"/>
      <c r="B344" s="752"/>
      <c r="C344" s="1069" t="s">
        <v>658</v>
      </c>
      <c r="D344" s="1069"/>
      <c r="E344" s="1069"/>
      <c r="F344" s="1069"/>
      <c r="G344" s="1069"/>
      <c r="H344" s="1069"/>
      <c r="I344" s="1069"/>
      <c r="J344" s="1069"/>
      <c r="K344" s="1069"/>
      <c r="L344" s="813">
        <v>10710.92</v>
      </c>
      <c r="M344" s="769"/>
      <c r="N344" s="770">
        <v>210473</v>
      </c>
    </row>
    <row r="345" spans="1:14">
      <c r="A345" s="767"/>
      <c r="B345" s="752"/>
      <c r="C345" s="1069" t="s">
        <v>530</v>
      </c>
      <c r="D345" s="1069"/>
      <c r="E345" s="1069"/>
      <c r="F345" s="1069"/>
      <c r="G345" s="1069"/>
      <c r="H345" s="1069"/>
      <c r="I345" s="1069"/>
      <c r="J345" s="1069"/>
      <c r="K345" s="1069"/>
      <c r="L345" s="771"/>
      <c r="M345" s="769"/>
      <c r="N345" s="772"/>
    </row>
    <row r="346" spans="1:14">
      <c r="A346" s="767"/>
      <c r="B346" s="752"/>
      <c r="C346" s="1069" t="s">
        <v>659</v>
      </c>
      <c r="D346" s="1069"/>
      <c r="E346" s="1069"/>
      <c r="F346" s="1069"/>
      <c r="G346" s="1069"/>
      <c r="H346" s="1069"/>
      <c r="I346" s="1069"/>
      <c r="J346" s="1069"/>
      <c r="K346" s="1069"/>
      <c r="L346" s="813">
        <v>2391.2399999999998</v>
      </c>
      <c r="M346" s="769"/>
      <c r="N346" s="770">
        <v>64755</v>
      </c>
    </row>
    <row r="347" spans="1:14">
      <c r="A347" s="767"/>
      <c r="B347" s="752"/>
      <c r="C347" s="1069" t="s">
        <v>660</v>
      </c>
      <c r="D347" s="1069"/>
      <c r="E347" s="1069"/>
      <c r="F347" s="1069"/>
      <c r="G347" s="1069"/>
      <c r="H347" s="1069"/>
      <c r="I347" s="1069"/>
      <c r="J347" s="1069"/>
      <c r="K347" s="1069"/>
      <c r="L347" s="813">
        <v>1747.09</v>
      </c>
      <c r="M347" s="769"/>
      <c r="N347" s="770">
        <v>18537</v>
      </c>
    </row>
    <row r="348" spans="1:14">
      <c r="A348" s="767"/>
      <c r="B348" s="752"/>
      <c r="C348" s="1069" t="s">
        <v>661</v>
      </c>
      <c r="D348" s="1069"/>
      <c r="E348" s="1069"/>
      <c r="F348" s="1069"/>
      <c r="G348" s="1069"/>
      <c r="H348" s="1069"/>
      <c r="I348" s="1069"/>
      <c r="J348" s="1069"/>
      <c r="K348" s="1069"/>
      <c r="L348" s="768">
        <v>255.29</v>
      </c>
      <c r="M348" s="769"/>
      <c r="N348" s="770">
        <v>6913</v>
      </c>
    </row>
    <row r="349" spans="1:14">
      <c r="A349" s="767"/>
      <c r="B349" s="752"/>
      <c r="C349" s="1069" t="s">
        <v>662</v>
      </c>
      <c r="D349" s="1069"/>
      <c r="E349" s="1069"/>
      <c r="F349" s="1069"/>
      <c r="G349" s="1069"/>
      <c r="H349" s="1069"/>
      <c r="I349" s="1069"/>
      <c r="J349" s="1069"/>
      <c r="K349" s="1069"/>
      <c r="L349" s="813">
        <v>2655.74</v>
      </c>
      <c r="M349" s="769"/>
      <c r="N349" s="770">
        <v>21113</v>
      </c>
    </row>
    <row r="350" spans="1:14">
      <c r="A350" s="767"/>
      <c r="B350" s="752"/>
      <c r="C350" s="1069" t="s">
        <v>663</v>
      </c>
      <c r="D350" s="1069"/>
      <c r="E350" s="1069"/>
      <c r="F350" s="1069"/>
      <c r="G350" s="1069"/>
      <c r="H350" s="1069"/>
      <c r="I350" s="1069"/>
      <c r="J350" s="1069"/>
      <c r="K350" s="1069"/>
      <c r="L350" s="813">
        <v>2567.13</v>
      </c>
      <c r="M350" s="769"/>
      <c r="N350" s="770">
        <v>69517</v>
      </c>
    </row>
    <row r="351" spans="1:14">
      <c r="A351" s="767"/>
      <c r="B351" s="752"/>
      <c r="C351" s="1069" t="s">
        <v>664</v>
      </c>
      <c r="D351" s="1069"/>
      <c r="E351" s="1069"/>
      <c r="F351" s="1069"/>
      <c r="G351" s="1069"/>
      <c r="H351" s="1069"/>
      <c r="I351" s="1069"/>
      <c r="J351" s="1069"/>
      <c r="K351" s="1069"/>
      <c r="L351" s="813">
        <v>1349.72</v>
      </c>
      <c r="M351" s="769"/>
      <c r="N351" s="770">
        <v>36551</v>
      </c>
    </row>
    <row r="352" spans="1:14">
      <c r="A352" s="767"/>
      <c r="B352" s="752"/>
      <c r="C352" s="1069" t="s">
        <v>665</v>
      </c>
      <c r="D352" s="1069"/>
      <c r="E352" s="1069"/>
      <c r="F352" s="1069"/>
      <c r="G352" s="1069"/>
      <c r="H352" s="1069"/>
      <c r="I352" s="1069"/>
      <c r="J352" s="1069"/>
      <c r="K352" s="1069"/>
      <c r="L352" s="813">
        <v>2836.17</v>
      </c>
      <c r="M352" s="769"/>
      <c r="N352" s="770">
        <v>76803</v>
      </c>
    </row>
    <row r="353" spans="1:14">
      <c r="A353" s="767"/>
      <c r="B353" s="752"/>
      <c r="C353" s="1069" t="s">
        <v>666</v>
      </c>
      <c r="D353" s="1069"/>
      <c r="E353" s="1069"/>
      <c r="F353" s="1069"/>
      <c r="G353" s="1069"/>
      <c r="H353" s="1069"/>
      <c r="I353" s="1069"/>
      <c r="J353" s="1069"/>
      <c r="K353" s="1069"/>
      <c r="L353" s="813">
        <v>2748.43</v>
      </c>
      <c r="M353" s="769"/>
      <c r="N353" s="770">
        <v>74426</v>
      </c>
    </row>
    <row r="354" spans="1:14">
      <c r="A354" s="767"/>
      <c r="B354" s="752"/>
      <c r="C354" s="1069" t="s">
        <v>667</v>
      </c>
      <c r="D354" s="1069"/>
      <c r="E354" s="1069"/>
      <c r="F354" s="1069"/>
      <c r="G354" s="1069"/>
      <c r="H354" s="1069"/>
      <c r="I354" s="1069"/>
      <c r="J354" s="1069"/>
      <c r="K354" s="1069"/>
      <c r="L354" s="813">
        <v>1450.62</v>
      </c>
      <c r="M354" s="769"/>
      <c r="N354" s="770">
        <v>39282</v>
      </c>
    </row>
    <row r="355" spans="1:14">
      <c r="A355" s="767"/>
      <c r="B355" s="773"/>
      <c r="C355" s="1073" t="s">
        <v>536</v>
      </c>
      <c r="D355" s="1073"/>
      <c r="E355" s="1073"/>
      <c r="F355" s="1073"/>
      <c r="G355" s="1073"/>
      <c r="H355" s="1073"/>
      <c r="I355" s="1073"/>
      <c r="J355" s="1073"/>
      <c r="K355" s="1073"/>
      <c r="L355" s="777">
        <v>91641.95</v>
      </c>
      <c r="M355" s="775"/>
      <c r="N355" s="776">
        <v>863490</v>
      </c>
    </row>
    <row r="356" spans="1:14">
      <c r="B356" s="758"/>
      <c r="C356" s="756"/>
      <c r="D356" s="756"/>
      <c r="E356" s="756"/>
      <c r="F356" s="756"/>
      <c r="G356" s="756"/>
      <c r="H356" s="756"/>
      <c r="I356" s="756"/>
      <c r="J356" s="756"/>
      <c r="K356" s="756"/>
      <c r="L356" s="777"/>
      <c r="M356" s="778"/>
      <c r="N356" s="779"/>
    </row>
    <row r="357" spans="1:14">
      <c r="A357" s="780"/>
      <c r="B357" s="781"/>
      <c r="C357" s="781"/>
      <c r="D357" s="781"/>
      <c r="E357" s="781"/>
      <c r="F357" s="781"/>
      <c r="G357" s="781"/>
      <c r="H357" s="781"/>
      <c r="I357" s="781"/>
      <c r="J357" s="781"/>
      <c r="K357" s="781"/>
      <c r="L357" s="781"/>
      <c r="M357" s="781"/>
      <c r="N357" s="781"/>
    </row>
    <row r="358" spans="1:14">
      <c r="A358" s="704"/>
      <c r="B358" s="788" t="s">
        <v>537</v>
      </c>
      <c r="C358" s="1076" t="s">
        <v>538</v>
      </c>
      <c r="D358" s="1076"/>
      <c r="E358" s="1076"/>
      <c r="F358" s="1076"/>
      <c r="G358" s="1076"/>
      <c r="H358" s="1076"/>
      <c r="I358" s="1076"/>
      <c r="J358" s="1076"/>
      <c r="K358" s="1076"/>
      <c r="L358" s="1076"/>
      <c r="M358" s="721"/>
      <c r="N358" s="721"/>
    </row>
    <row r="359" spans="1:14">
      <c r="A359" s="704"/>
      <c r="B359" s="789"/>
      <c r="C359" s="1077" t="s">
        <v>539</v>
      </c>
      <c r="D359" s="1077"/>
      <c r="E359" s="1077"/>
      <c r="F359" s="1077"/>
      <c r="G359" s="1077"/>
      <c r="H359" s="1077"/>
      <c r="I359" s="1077"/>
      <c r="J359" s="1077"/>
      <c r="K359" s="1077"/>
      <c r="L359" s="1077"/>
      <c r="M359" s="721"/>
      <c r="N359" s="721"/>
    </row>
    <row r="360" spans="1:14">
      <c r="A360" s="704"/>
      <c r="B360" s="788" t="s">
        <v>540</v>
      </c>
      <c r="C360" s="1076" t="s">
        <v>541</v>
      </c>
      <c r="D360" s="1076"/>
      <c r="E360" s="1076"/>
      <c r="F360" s="1076"/>
      <c r="G360" s="1076"/>
      <c r="H360" s="1076"/>
      <c r="I360" s="1076"/>
      <c r="J360" s="1076"/>
      <c r="K360" s="1076"/>
      <c r="L360" s="1076"/>
      <c r="M360" s="721"/>
      <c r="N360" s="721"/>
    </row>
    <row r="361" spans="1:14">
      <c r="A361" s="704"/>
      <c r="B361" s="790"/>
      <c r="C361" s="1077" t="s">
        <v>539</v>
      </c>
      <c r="D361" s="1077"/>
      <c r="E361" s="1077"/>
      <c r="F361" s="1077"/>
      <c r="G361" s="1077"/>
      <c r="H361" s="1077"/>
      <c r="I361" s="1077"/>
      <c r="J361" s="1077"/>
      <c r="K361" s="1077"/>
      <c r="L361" s="1077"/>
      <c r="M361" s="721"/>
      <c r="N361" s="721"/>
    </row>
  </sheetData>
  <mergeCells count="344">
    <mergeCell ref="L3:N3"/>
    <mergeCell ref="K4:N4"/>
    <mergeCell ref="K5:N5"/>
    <mergeCell ref="K6:N6"/>
    <mergeCell ref="K7:N7"/>
    <mergeCell ref="D10:N10"/>
    <mergeCell ref="A21:N21"/>
    <mergeCell ref="B23:F23"/>
    <mergeCell ref="B24:F24"/>
    <mergeCell ref="L31:M31"/>
    <mergeCell ref="L32:M32"/>
    <mergeCell ref="L33:M33"/>
    <mergeCell ref="A13:N13"/>
    <mergeCell ref="A14:N14"/>
    <mergeCell ref="A16:N16"/>
    <mergeCell ref="A17:N17"/>
    <mergeCell ref="A18:N18"/>
    <mergeCell ref="A20:N20"/>
    <mergeCell ref="M35:M37"/>
    <mergeCell ref="N35:N37"/>
    <mergeCell ref="C38:E38"/>
    <mergeCell ref="A39:N39"/>
    <mergeCell ref="A40:N40"/>
    <mergeCell ref="C41:E41"/>
    <mergeCell ref="A35:A37"/>
    <mergeCell ref="B35:B37"/>
    <mergeCell ref="C35:E37"/>
    <mergeCell ref="F35:F37"/>
    <mergeCell ref="G35:I36"/>
    <mergeCell ref="J35:L36"/>
    <mergeCell ref="C48:E48"/>
    <mergeCell ref="C49:E49"/>
    <mergeCell ref="C50:E50"/>
    <mergeCell ref="C51:E51"/>
    <mergeCell ref="C52:E52"/>
    <mergeCell ref="C53:N53"/>
    <mergeCell ref="C42:N42"/>
    <mergeCell ref="C43:N43"/>
    <mergeCell ref="C44:E44"/>
    <mergeCell ref="C45:E45"/>
    <mergeCell ref="C46:E46"/>
    <mergeCell ref="C47:E47"/>
    <mergeCell ref="C60:E60"/>
    <mergeCell ref="C61:E61"/>
    <mergeCell ref="C62:E62"/>
    <mergeCell ref="C63:E63"/>
    <mergeCell ref="C64:N64"/>
    <mergeCell ref="C65:N65"/>
    <mergeCell ref="C54:N54"/>
    <mergeCell ref="C55:N55"/>
    <mergeCell ref="C56:E56"/>
    <mergeCell ref="C57:E57"/>
    <mergeCell ref="C58:E58"/>
    <mergeCell ref="C59:E59"/>
    <mergeCell ref="C72:E72"/>
    <mergeCell ref="C73:E73"/>
    <mergeCell ref="A74:N74"/>
    <mergeCell ref="C75:E75"/>
    <mergeCell ref="C76:N76"/>
    <mergeCell ref="C77:E77"/>
    <mergeCell ref="C66:E66"/>
    <mergeCell ref="C67:E67"/>
    <mergeCell ref="C68:E68"/>
    <mergeCell ref="C69:E69"/>
    <mergeCell ref="C70:E70"/>
    <mergeCell ref="C71:E71"/>
    <mergeCell ref="C84:E84"/>
    <mergeCell ref="C85:E85"/>
    <mergeCell ref="C86:E86"/>
    <mergeCell ref="C87:E87"/>
    <mergeCell ref="C88:E88"/>
    <mergeCell ref="C89:E89"/>
    <mergeCell ref="C78:E78"/>
    <mergeCell ref="C79:N79"/>
    <mergeCell ref="C80:E80"/>
    <mergeCell ref="C81:E81"/>
    <mergeCell ref="C82:E82"/>
    <mergeCell ref="C83:E83"/>
    <mergeCell ref="C96:E96"/>
    <mergeCell ref="C97:E97"/>
    <mergeCell ref="C98:E98"/>
    <mergeCell ref="C99:E99"/>
    <mergeCell ref="C100:E100"/>
    <mergeCell ref="C101:E101"/>
    <mergeCell ref="C90:E90"/>
    <mergeCell ref="A91:N91"/>
    <mergeCell ref="C92:E92"/>
    <mergeCell ref="C93:N93"/>
    <mergeCell ref="C94:N94"/>
    <mergeCell ref="C95:E95"/>
    <mergeCell ref="C108:E108"/>
    <mergeCell ref="C109:E109"/>
    <mergeCell ref="C110:E110"/>
    <mergeCell ref="C111:E111"/>
    <mergeCell ref="C112:E112"/>
    <mergeCell ref="C113:E113"/>
    <mergeCell ref="C102:E102"/>
    <mergeCell ref="A103:N103"/>
    <mergeCell ref="C104:E104"/>
    <mergeCell ref="C105:N105"/>
    <mergeCell ref="C106:N106"/>
    <mergeCell ref="C107:E107"/>
    <mergeCell ref="C120:N120"/>
    <mergeCell ref="C121:E121"/>
    <mergeCell ref="C122:E122"/>
    <mergeCell ref="C123:E123"/>
    <mergeCell ref="C124:E124"/>
    <mergeCell ref="C125:E125"/>
    <mergeCell ref="C114:E114"/>
    <mergeCell ref="C115:E115"/>
    <mergeCell ref="C116:E116"/>
    <mergeCell ref="C117:E117"/>
    <mergeCell ref="C118:E118"/>
    <mergeCell ref="C119:N119"/>
    <mergeCell ref="C132:E132"/>
    <mergeCell ref="C133:N133"/>
    <mergeCell ref="C134:N134"/>
    <mergeCell ref="C135:E135"/>
    <mergeCell ref="C136:E136"/>
    <mergeCell ref="C137:E137"/>
    <mergeCell ref="C126:E126"/>
    <mergeCell ref="C127:E127"/>
    <mergeCell ref="C128:E128"/>
    <mergeCell ref="C129:E129"/>
    <mergeCell ref="C130:E130"/>
    <mergeCell ref="C131:E131"/>
    <mergeCell ref="C144:E144"/>
    <mergeCell ref="C145:E145"/>
    <mergeCell ref="C146:E146"/>
    <mergeCell ref="C147:N147"/>
    <mergeCell ref="C148:N148"/>
    <mergeCell ref="C149:E149"/>
    <mergeCell ref="C138:E138"/>
    <mergeCell ref="C139:E139"/>
    <mergeCell ref="C140:E140"/>
    <mergeCell ref="C141:E141"/>
    <mergeCell ref="C142:E142"/>
    <mergeCell ref="C143:E143"/>
    <mergeCell ref="C156:E156"/>
    <mergeCell ref="C157:E157"/>
    <mergeCell ref="C158:E158"/>
    <mergeCell ref="C159:E159"/>
    <mergeCell ref="C160:E160"/>
    <mergeCell ref="C161:N161"/>
    <mergeCell ref="C150:E150"/>
    <mergeCell ref="C151:E151"/>
    <mergeCell ref="C152:E152"/>
    <mergeCell ref="C153:E153"/>
    <mergeCell ref="C154:E154"/>
    <mergeCell ref="C155:E155"/>
    <mergeCell ref="C168:E168"/>
    <mergeCell ref="C169:E169"/>
    <mergeCell ref="C170:E170"/>
    <mergeCell ref="C171:E171"/>
    <mergeCell ref="C172:E172"/>
    <mergeCell ref="C173:E173"/>
    <mergeCell ref="C162:N162"/>
    <mergeCell ref="C163:E163"/>
    <mergeCell ref="C164:E164"/>
    <mergeCell ref="C165:E165"/>
    <mergeCell ref="C166:E166"/>
    <mergeCell ref="C167:E167"/>
    <mergeCell ref="C180:E180"/>
    <mergeCell ref="C181:E181"/>
    <mergeCell ref="C182:E182"/>
    <mergeCell ref="C183:E183"/>
    <mergeCell ref="C184:E184"/>
    <mergeCell ref="C185:E185"/>
    <mergeCell ref="A174:N174"/>
    <mergeCell ref="C175:E175"/>
    <mergeCell ref="C176:N176"/>
    <mergeCell ref="C177:N177"/>
    <mergeCell ref="C178:E178"/>
    <mergeCell ref="C179:E179"/>
    <mergeCell ref="C192:E192"/>
    <mergeCell ref="C193:E193"/>
    <mergeCell ref="C194:E194"/>
    <mergeCell ref="C195:E195"/>
    <mergeCell ref="C196:E196"/>
    <mergeCell ref="C197:E197"/>
    <mergeCell ref="C186:E186"/>
    <mergeCell ref="C187:E187"/>
    <mergeCell ref="C188:E188"/>
    <mergeCell ref="C189:E189"/>
    <mergeCell ref="C190:N190"/>
    <mergeCell ref="C191:N191"/>
    <mergeCell ref="C204:N204"/>
    <mergeCell ref="C205:N205"/>
    <mergeCell ref="C206:E206"/>
    <mergeCell ref="C207:E207"/>
    <mergeCell ref="C208:E208"/>
    <mergeCell ref="C209:E209"/>
    <mergeCell ref="C198:E198"/>
    <mergeCell ref="C199:E199"/>
    <mergeCell ref="C200:E200"/>
    <mergeCell ref="C201:E201"/>
    <mergeCell ref="C202:E202"/>
    <mergeCell ref="C203:E203"/>
    <mergeCell ref="C216:N216"/>
    <mergeCell ref="C217:E217"/>
    <mergeCell ref="C218:E218"/>
    <mergeCell ref="C219:E219"/>
    <mergeCell ref="C220:E220"/>
    <mergeCell ref="C221:E221"/>
    <mergeCell ref="C210:E210"/>
    <mergeCell ref="C211:E211"/>
    <mergeCell ref="C212:E212"/>
    <mergeCell ref="C213:E213"/>
    <mergeCell ref="C214:E214"/>
    <mergeCell ref="C215:N215"/>
    <mergeCell ref="A228:N228"/>
    <mergeCell ref="C229:E229"/>
    <mergeCell ref="C230:N230"/>
    <mergeCell ref="C231:N231"/>
    <mergeCell ref="C232:E232"/>
    <mergeCell ref="C233:E233"/>
    <mergeCell ref="C222:E222"/>
    <mergeCell ref="C223:E223"/>
    <mergeCell ref="C224:E224"/>
    <mergeCell ref="C225:E225"/>
    <mergeCell ref="C226:E226"/>
    <mergeCell ref="C227:E227"/>
    <mergeCell ref="A240:N240"/>
    <mergeCell ref="C241:E241"/>
    <mergeCell ref="C242:N242"/>
    <mergeCell ref="C243:E243"/>
    <mergeCell ref="C244:E244"/>
    <mergeCell ref="C245:E245"/>
    <mergeCell ref="C234:E234"/>
    <mergeCell ref="C235:E235"/>
    <mergeCell ref="C236:E236"/>
    <mergeCell ref="C237:E237"/>
    <mergeCell ref="C238:E238"/>
    <mergeCell ref="C239:E239"/>
    <mergeCell ref="C252:E252"/>
    <mergeCell ref="C253:E253"/>
    <mergeCell ref="C255:K255"/>
    <mergeCell ref="C256:K256"/>
    <mergeCell ref="C257:K257"/>
    <mergeCell ref="C258:K258"/>
    <mergeCell ref="C246:E246"/>
    <mergeCell ref="C247:E247"/>
    <mergeCell ref="C248:E248"/>
    <mergeCell ref="C249:E249"/>
    <mergeCell ref="C250:E250"/>
    <mergeCell ref="C251:E251"/>
    <mergeCell ref="C265:K265"/>
    <mergeCell ref="C266:K266"/>
    <mergeCell ref="C267:K267"/>
    <mergeCell ref="C268:K268"/>
    <mergeCell ref="C269:K269"/>
    <mergeCell ref="C270:K270"/>
    <mergeCell ref="C259:K259"/>
    <mergeCell ref="C260:K260"/>
    <mergeCell ref="C261:K261"/>
    <mergeCell ref="C262:K262"/>
    <mergeCell ref="C263:K263"/>
    <mergeCell ref="C264:K264"/>
    <mergeCell ref="C277:K277"/>
    <mergeCell ref="C278:K278"/>
    <mergeCell ref="C279:K279"/>
    <mergeCell ref="C280:K280"/>
    <mergeCell ref="C281:K281"/>
    <mergeCell ref="C282:K282"/>
    <mergeCell ref="C271:K271"/>
    <mergeCell ref="C272:K272"/>
    <mergeCell ref="C273:K273"/>
    <mergeCell ref="C274:K274"/>
    <mergeCell ref="C275:K275"/>
    <mergeCell ref="C276:K276"/>
    <mergeCell ref="C290:K290"/>
    <mergeCell ref="C291:K291"/>
    <mergeCell ref="C292:K292"/>
    <mergeCell ref="C293:K293"/>
    <mergeCell ref="C294:K294"/>
    <mergeCell ref="C295:K295"/>
    <mergeCell ref="C283:K283"/>
    <mergeCell ref="A284:N284"/>
    <mergeCell ref="C285:E285"/>
    <mergeCell ref="C286:N286"/>
    <mergeCell ref="C287:E287"/>
    <mergeCell ref="C289:K289"/>
    <mergeCell ref="C302:N302"/>
    <mergeCell ref="C303:N303"/>
    <mergeCell ref="C304:E304"/>
    <mergeCell ref="C305:E305"/>
    <mergeCell ref="C306:N306"/>
    <mergeCell ref="C307:N307"/>
    <mergeCell ref="C296:K296"/>
    <mergeCell ref="A297:N297"/>
    <mergeCell ref="C298:E298"/>
    <mergeCell ref="C299:N299"/>
    <mergeCell ref="C300:E300"/>
    <mergeCell ref="C301:E301"/>
    <mergeCell ref="C314:N314"/>
    <mergeCell ref="C315:N315"/>
    <mergeCell ref="C316:E316"/>
    <mergeCell ref="C318:K318"/>
    <mergeCell ref="C319:K319"/>
    <mergeCell ref="C320:K320"/>
    <mergeCell ref="C308:E308"/>
    <mergeCell ref="C309:E309"/>
    <mergeCell ref="C310:N310"/>
    <mergeCell ref="C311:N311"/>
    <mergeCell ref="C312:E312"/>
    <mergeCell ref="C313:E313"/>
    <mergeCell ref="C328:K328"/>
    <mergeCell ref="C329:K329"/>
    <mergeCell ref="C330:K330"/>
    <mergeCell ref="C331:K331"/>
    <mergeCell ref="C332:K332"/>
    <mergeCell ref="C333:K333"/>
    <mergeCell ref="C321:K321"/>
    <mergeCell ref="C322:K322"/>
    <mergeCell ref="C323:K323"/>
    <mergeCell ref="C324:K324"/>
    <mergeCell ref="C325:K325"/>
    <mergeCell ref="C327:K327"/>
    <mergeCell ref="C340:K340"/>
    <mergeCell ref="C341:K341"/>
    <mergeCell ref="C342:K342"/>
    <mergeCell ref="C343:K343"/>
    <mergeCell ref="C344:K344"/>
    <mergeCell ref="C345:K345"/>
    <mergeCell ref="C334:K334"/>
    <mergeCell ref="C335:K335"/>
    <mergeCell ref="C336:K336"/>
    <mergeCell ref="C337:K337"/>
    <mergeCell ref="C338:K338"/>
    <mergeCell ref="C339:K339"/>
    <mergeCell ref="C360:L360"/>
    <mergeCell ref="C361:L361"/>
    <mergeCell ref="C352:K352"/>
    <mergeCell ref="C353:K353"/>
    <mergeCell ref="C354:K354"/>
    <mergeCell ref="C355:K355"/>
    <mergeCell ref="C358:L358"/>
    <mergeCell ref="C359:L359"/>
    <mergeCell ref="C346:K346"/>
    <mergeCell ref="C347:K347"/>
    <mergeCell ref="C348:K348"/>
    <mergeCell ref="C349:K349"/>
    <mergeCell ref="C350:K350"/>
    <mergeCell ref="C351:K351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CC7294-7DA3-4B2E-8336-337803BF42F6}">
  <dimension ref="A1:N272"/>
  <sheetViews>
    <sheetView topLeftCell="A235" workbookViewId="0">
      <selection activeCell="A13" sqref="A13:N13"/>
    </sheetView>
  </sheetViews>
  <sheetFormatPr defaultRowHeight="12.75"/>
  <sheetData>
    <row r="1" spans="1:14">
      <c r="B1" s="702"/>
      <c r="C1" s="702"/>
      <c r="D1" s="702"/>
      <c r="E1" s="702"/>
      <c r="F1" s="702"/>
      <c r="G1" s="702"/>
      <c r="H1" s="702"/>
      <c r="I1" s="702"/>
      <c r="J1" s="702"/>
      <c r="K1" s="702"/>
      <c r="L1" s="702"/>
      <c r="M1" s="702"/>
      <c r="N1" s="703" t="s">
        <v>473</v>
      </c>
    </row>
    <row r="2" spans="1:14">
      <c r="B2" s="702"/>
      <c r="C2" s="702"/>
      <c r="D2" s="702"/>
      <c r="E2" s="702"/>
      <c r="F2" s="702"/>
      <c r="G2" s="702"/>
      <c r="H2" s="702"/>
      <c r="I2" s="702"/>
      <c r="J2" s="702"/>
      <c r="K2" s="702"/>
      <c r="L2" s="702"/>
      <c r="M2" s="702"/>
      <c r="N2" s="703" t="s">
        <v>474</v>
      </c>
    </row>
    <row r="3" spans="1:14">
      <c r="B3" s="702"/>
      <c r="C3" s="702"/>
      <c r="D3" s="702"/>
      <c r="E3" s="702"/>
      <c r="F3" s="702"/>
      <c r="G3" s="702"/>
      <c r="H3" s="702"/>
      <c r="I3" s="702"/>
      <c r="J3" s="702"/>
      <c r="K3" s="705"/>
      <c r="L3" s="1049" t="s">
        <v>158</v>
      </c>
      <c r="M3" s="1049"/>
      <c r="N3" s="1049"/>
    </row>
    <row r="4" spans="1:14">
      <c r="B4" s="702"/>
      <c r="C4" s="702"/>
      <c r="D4" s="702"/>
      <c r="E4" s="702"/>
      <c r="F4" s="702"/>
      <c r="G4" s="702"/>
      <c r="H4" s="702"/>
      <c r="I4" s="702"/>
      <c r="J4" s="702"/>
      <c r="K4" s="1049" t="s">
        <v>428</v>
      </c>
      <c r="L4" s="1049"/>
      <c r="M4" s="1049"/>
      <c r="N4" s="1049"/>
    </row>
    <row r="5" spans="1:14">
      <c r="B5" s="702"/>
      <c r="C5" s="702"/>
      <c r="D5" s="702"/>
      <c r="E5" s="702"/>
      <c r="F5" s="702"/>
      <c r="G5" s="702"/>
      <c r="H5" s="702"/>
      <c r="I5" s="702"/>
      <c r="J5" s="702"/>
      <c r="K5" s="1049" t="s">
        <v>429</v>
      </c>
      <c r="L5" s="1049"/>
      <c r="M5" s="1049"/>
      <c r="N5" s="1049"/>
    </row>
    <row r="6" spans="1:14">
      <c r="B6" s="702"/>
      <c r="C6" s="702"/>
      <c r="D6" s="702"/>
      <c r="E6" s="702"/>
      <c r="F6" s="702"/>
      <c r="G6" s="702"/>
      <c r="H6" s="702"/>
      <c r="I6" s="702"/>
      <c r="J6" s="702"/>
      <c r="K6" s="1049" t="s">
        <v>475</v>
      </c>
      <c r="L6" s="1049"/>
      <c r="M6" s="1049"/>
      <c r="N6" s="1049"/>
    </row>
    <row r="7" spans="1:14">
      <c r="B7" s="702"/>
      <c r="C7" s="702"/>
      <c r="D7" s="702"/>
      <c r="E7" s="702"/>
      <c r="F7" s="702"/>
      <c r="G7" s="702"/>
      <c r="H7" s="702"/>
      <c r="I7" s="702"/>
      <c r="J7" s="702"/>
      <c r="K7" s="1049" t="s">
        <v>476</v>
      </c>
      <c r="L7" s="1049"/>
      <c r="M7" s="1049"/>
      <c r="N7" s="1049"/>
    </row>
    <row r="8" spans="1:14">
      <c r="B8" s="702"/>
      <c r="C8" s="702"/>
      <c r="D8" s="702"/>
      <c r="E8" s="702"/>
      <c r="F8" s="702"/>
      <c r="G8" s="702"/>
      <c r="H8" s="702"/>
      <c r="I8" s="702"/>
      <c r="J8" s="702"/>
      <c r="K8" s="702"/>
      <c r="L8" s="702"/>
      <c r="M8" s="702"/>
      <c r="N8" s="703"/>
    </row>
    <row r="9" spans="1:14">
      <c r="A9" s="704"/>
      <c r="B9" s="704"/>
      <c r="C9" s="704"/>
      <c r="D9" s="704"/>
      <c r="E9" s="704"/>
      <c r="F9" s="704"/>
      <c r="G9" s="704"/>
      <c r="H9" s="704"/>
      <c r="I9" s="704"/>
      <c r="J9" s="704"/>
      <c r="K9" s="704"/>
      <c r="L9" s="704"/>
      <c r="M9" s="704"/>
      <c r="N9" s="703"/>
    </row>
    <row r="10" spans="1:14">
      <c r="A10" s="706" t="s">
        <v>477</v>
      </c>
      <c r="B10" s="707"/>
      <c r="C10" s="704"/>
      <c r="D10" s="1048" t="s">
        <v>553</v>
      </c>
      <c r="E10" s="1048"/>
      <c r="F10" s="1048"/>
      <c r="G10" s="1048"/>
      <c r="H10" s="1048"/>
      <c r="I10" s="1048"/>
      <c r="J10" s="1048"/>
      <c r="K10" s="1048"/>
      <c r="L10" s="1048"/>
      <c r="M10" s="1048"/>
      <c r="N10" s="1048"/>
    </row>
    <row r="11" spans="1:14">
      <c r="A11" s="706" t="s">
        <v>478</v>
      </c>
      <c r="B11" s="707"/>
      <c r="C11" s="704"/>
      <c r="D11" s="708" t="s">
        <v>479</v>
      </c>
      <c r="E11" s="708"/>
      <c r="F11" s="708"/>
      <c r="G11" s="708"/>
      <c r="H11" s="708"/>
      <c r="I11" s="708"/>
      <c r="J11" s="708"/>
      <c r="K11" s="708"/>
      <c r="L11" s="708"/>
      <c r="M11" s="708"/>
      <c r="N11" s="708"/>
    </row>
    <row r="12" spans="1:14">
      <c r="A12" s="709"/>
      <c r="B12" s="704"/>
      <c r="C12" s="704"/>
      <c r="D12" s="704"/>
      <c r="E12" s="704"/>
      <c r="F12" s="707"/>
      <c r="G12" s="707"/>
      <c r="H12" s="707"/>
      <c r="I12" s="707"/>
      <c r="J12" s="707"/>
      <c r="K12" s="707"/>
      <c r="L12" s="707"/>
      <c r="M12" s="707"/>
      <c r="N12" s="707"/>
    </row>
    <row r="13" spans="1:14" ht="31.5" customHeight="1">
      <c r="A13" s="1051" t="s">
        <v>480</v>
      </c>
      <c r="B13" s="1051"/>
      <c r="C13" s="1051"/>
      <c r="D13" s="1051"/>
      <c r="E13" s="1051"/>
      <c r="F13" s="1051"/>
      <c r="G13" s="1051"/>
      <c r="H13" s="1051"/>
      <c r="I13" s="1051"/>
      <c r="J13" s="1051"/>
      <c r="K13" s="1051"/>
      <c r="L13" s="1051"/>
      <c r="M13" s="1051"/>
      <c r="N13" s="1051"/>
    </row>
    <row r="14" spans="1:14">
      <c r="A14" s="1052" t="s">
        <v>431</v>
      </c>
      <c r="B14" s="1052"/>
      <c r="C14" s="1052"/>
      <c r="D14" s="1052"/>
      <c r="E14" s="1052"/>
      <c r="F14" s="1052"/>
      <c r="G14" s="1052"/>
      <c r="H14" s="1052"/>
      <c r="I14" s="1052"/>
      <c r="J14" s="1052"/>
      <c r="K14" s="1052"/>
      <c r="L14" s="1052"/>
      <c r="M14" s="1052"/>
      <c r="N14" s="1052"/>
    </row>
    <row r="15" spans="1:14">
      <c r="A15" s="710"/>
      <c r="B15" s="710"/>
      <c r="C15" s="710"/>
      <c r="D15" s="710"/>
      <c r="E15" s="710"/>
      <c r="F15" s="710"/>
      <c r="G15" s="710"/>
      <c r="H15" s="710"/>
      <c r="I15" s="710"/>
      <c r="J15" s="710"/>
      <c r="K15" s="710"/>
      <c r="L15" s="710"/>
      <c r="M15" s="710"/>
      <c r="N15" s="710"/>
    </row>
    <row r="16" spans="1:14">
      <c r="A16" s="1053"/>
      <c r="B16" s="1053"/>
      <c r="C16" s="1053"/>
      <c r="D16" s="1053"/>
      <c r="E16" s="1053"/>
      <c r="F16" s="1053"/>
      <c r="G16" s="1053"/>
      <c r="H16" s="1053"/>
      <c r="I16" s="1053"/>
      <c r="J16" s="1053"/>
      <c r="K16" s="1053"/>
      <c r="L16" s="1053"/>
      <c r="M16" s="1053"/>
      <c r="N16" s="1053"/>
    </row>
    <row r="17" spans="1:14">
      <c r="A17" s="1052" t="s">
        <v>481</v>
      </c>
      <c r="B17" s="1052"/>
      <c r="C17" s="1052"/>
      <c r="D17" s="1052"/>
      <c r="E17" s="1052"/>
      <c r="F17" s="1052"/>
      <c r="G17" s="1052"/>
      <c r="H17" s="1052"/>
      <c r="I17" s="1052"/>
      <c r="J17" s="1052"/>
      <c r="K17" s="1052"/>
      <c r="L17" s="1052"/>
      <c r="M17" s="1052"/>
      <c r="N17" s="1052"/>
    </row>
    <row r="18" spans="1:14" ht="18">
      <c r="A18" s="1054" t="s">
        <v>701</v>
      </c>
      <c r="B18" s="1054"/>
      <c r="C18" s="1054"/>
      <c r="D18" s="1054"/>
      <c r="E18" s="1054"/>
      <c r="F18" s="1054"/>
      <c r="G18" s="1054"/>
      <c r="H18" s="1054"/>
      <c r="I18" s="1054"/>
      <c r="J18" s="1054"/>
      <c r="K18" s="1054"/>
      <c r="L18" s="1054"/>
      <c r="M18" s="1054"/>
      <c r="N18" s="1054"/>
    </row>
    <row r="19" spans="1:14" ht="18">
      <c r="A19" s="711"/>
      <c r="B19" s="711"/>
      <c r="C19" s="711"/>
      <c r="D19" s="711"/>
      <c r="E19" s="711"/>
      <c r="F19" s="711"/>
      <c r="G19" s="711"/>
      <c r="H19" s="711"/>
      <c r="I19" s="711"/>
      <c r="J19" s="711"/>
      <c r="K19" s="711"/>
      <c r="L19" s="711"/>
      <c r="M19" s="711"/>
      <c r="N19" s="711"/>
    </row>
    <row r="20" spans="1:14">
      <c r="A20" s="1055" t="s">
        <v>702</v>
      </c>
      <c r="B20" s="1055"/>
      <c r="C20" s="1055"/>
      <c r="D20" s="1055"/>
      <c r="E20" s="1055"/>
      <c r="F20" s="1055"/>
      <c r="G20" s="1055"/>
      <c r="H20" s="1055"/>
      <c r="I20" s="1055"/>
      <c r="J20" s="1055"/>
      <c r="K20" s="1055"/>
      <c r="L20" s="1055"/>
      <c r="M20" s="1055"/>
      <c r="N20" s="1055"/>
    </row>
    <row r="21" spans="1:14">
      <c r="A21" s="1052" t="s">
        <v>484</v>
      </c>
      <c r="B21" s="1052"/>
      <c r="C21" s="1052"/>
      <c r="D21" s="1052"/>
      <c r="E21" s="1052"/>
      <c r="F21" s="1052"/>
      <c r="G21" s="1052"/>
      <c r="H21" s="1052"/>
      <c r="I21" s="1052"/>
      <c r="J21" s="1052"/>
      <c r="K21" s="1052"/>
      <c r="L21" s="1052"/>
      <c r="M21" s="1052"/>
      <c r="N21" s="1052"/>
    </row>
    <row r="22" spans="1:14">
      <c r="A22" s="704" t="s">
        <v>485</v>
      </c>
      <c r="B22" s="712" t="s">
        <v>486</v>
      </c>
      <c r="C22" s="702" t="s">
        <v>487</v>
      </c>
      <c r="D22" s="702"/>
      <c r="E22" s="702"/>
      <c r="F22" s="713"/>
      <c r="G22" s="713"/>
      <c r="H22" s="713"/>
      <c r="I22" s="713"/>
      <c r="J22" s="713"/>
      <c r="K22" s="713"/>
      <c r="L22" s="713"/>
      <c r="M22" s="713"/>
      <c r="N22" s="713"/>
    </row>
    <row r="23" spans="1:14">
      <c r="A23" s="704" t="s">
        <v>488</v>
      </c>
      <c r="B23" s="1056" t="s">
        <v>489</v>
      </c>
      <c r="C23" s="1056"/>
      <c r="D23" s="1056"/>
      <c r="E23" s="1056"/>
      <c r="F23" s="1056"/>
      <c r="G23" s="713"/>
      <c r="H23" s="713"/>
      <c r="I23" s="713"/>
      <c r="J23" s="713"/>
      <c r="K23" s="713"/>
      <c r="L23" s="713"/>
      <c r="M23" s="713"/>
      <c r="N23" s="713"/>
    </row>
    <row r="24" spans="1:14">
      <c r="A24" s="704"/>
      <c r="B24" s="1057" t="s">
        <v>490</v>
      </c>
      <c r="C24" s="1057"/>
      <c r="D24" s="1057"/>
      <c r="E24" s="1057"/>
      <c r="F24" s="1057"/>
      <c r="G24" s="714"/>
      <c r="H24" s="714"/>
      <c r="I24" s="714"/>
      <c r="J24" s="714"/>
      <c r="K24" s="714"/>
      <c r="L24" s="714"/>
      <c r="M24" s="715"/>
      <c r="N24" s="714"/>
    </row>
    <row r="25" spans="1:14">
      <c r="A25" s="704"/>
      <c r="B25" s="704"/>
      <c r="C25" s="704"/>
      <c r="D25" s="716"/>
      <c r="E25" s="716"/>
      <c r="F25" s="716"/>
      <c r="G25" s="716"/>
      <c r="H25" s="716"/>
      <c r="I25" s="716"/>
      <c r="J25" s="716"/>
      <c r="K25" s="716"/>
      <c r="L25" s="716"/>
      <c r="M25" s="714"/>
      <c r="N25" s="714"/>
    </row>
    <row r="26" spans="1:14">
      <c r="A26" s="717" t="s">
        <v>491</v>
      </c>
      <c r="B26" s="704"/>
      <c r="C26" s="704"/>
      <c r="D26" s="708" t="s">
        <v>492</v>
      </c>
      <c r="E26" s="718"/>
      <c r="F26" s="719"/>
      <c r="G26" s="720"/>
      <c r="H26" s="720"/>
      <c r="I26" s="720"/>
      <c r="J26" s="720"/>
      <c r="K26" s="720"/>
      <c r="L26" s="720"/>
      <c r="M26" s="720"/>
      <c r="N26" s="720"/>
    </row>
    <row r="27" spans="1:14">
      <c r="A27" s="704"/>
      <c r="B27" s="721"/>
      <c r="C27" s="721"/>
      <c r="D27" s="722"/>
      <c r="E27" s="722"/>
      <c r="F27" s="722"/>
      <c r="G27" s="722"/>
      <c r="H27" s="722"/>
      <c r="I27" s="722"/>
      <c r="J27" s="722"/>
      <c r="K27" s="722"/>
      <c r="L27" s="722"/>
      <c r="M27" s="722"/>
      <c r="N27" s="722"/>
    </row>
    <row r="28" spans="1:14">
      <c r="A28" s="717" t="s">
        <v>493</v>
      </c>
      <c r="B28" s="721"/>
      <c r="C28" s="723">
        <v>256.87</v>
      </c>
      <c r="D28" s="724" t="s">
        <v>703</v>
      </c>
      <c r="E28" s="725" t="s">
        <v>495</v>
      </c>
      <c r="G28" s="721"/>
      <c r="H28" s="721"/>
      <c r="I28" s="721"/>
      <c r="J28" s="721"/>
      <c r="K28" s="721"/>
      <c r="L28" s="726"/>
      <c r="M28" s="726"/>
      <c r="N28" s="721"/>
    </row>
    <row r="29" spans="1:14">
      <c r="A29" s="704"/>
      <c r="B29" s="727" t="s">
        <v>496</v>
      </c>
      <c r="C29" s="728"/>
      <c r="D29" s="729"/>
      <c r="E29" s="725"/>
      <c r="G29" s="721"/>
    </row>
    <row r="30" spans="1:14">
      <c r="A30" s="704"/>
      <c r="B30" s="730" t="s">
        <v>438</v>
      </c>
      <c r="C30" s="723">
        <v>213.25</v>
      </c>
      <c r="D30" s="724" t="s">
        <v>704</v>
      </c>
      <c r="E30" s="725" t="s">
        <v>495</v>
      </c>
      <c r="G30" s="721" t="s">
        <v>498</v>
      </c>
      <c r="I30" s="721"/>
      <c r="J30" s="721"/>
      <c r="K30" s="721"/>
      <c r="L30" s="723">
        <v>17.32</v>
      </c>
      <c r="M30" s="731" t="s">
        <v>705</v>
      </c>
      <c r="N30" s="725" t="s">
        <v>495</v>
      </c>
    </row>
    <row r="31" spans="1:14">
      <c r="A31" s="704"/>
      <c r="B31" s="730" t="s">
        <v>439</v>
      </c>
      <c r="C31" s="723">
        <v>43.62</v>
      </c>
      <c r="D31" s="732" t="s">
        <v>706</v>
      </c>
      <c r="E31" s="725" t="s">
        <v>495</v>
      </c>
      <c r="G31" s="721" t="s">
        <v>499</v>
      </c>
      <c r="I31" s="721"/>
      <c r="J31" s="721"/>
      <c r="K31" s="721"/>
      <c r="L31" s="1058">
        <v>68.819999999999993</v>
      </c>
      <c r="M31" s="1058"/>
      <c r="N31" s="725" t="s">
        <v>500</v>
      </c>
    </row>
    <row r="32" spans="1:14">
      <c r="A32" s="704"/>
      <c r="B32" s="730" t="s">
        <v>440</v>
      </c>
      <c r="C32" s="723">
        <v>0</v>
      </c>
      <c r="D32" s="732" t="s">
        <v>497</v>
      </c>
      <c r="E32" s="725" t="s">
        <v>495</v>
      </c>
      <c r="G32" s="721" t="s">
        <v>501</v>
      </c>
      <c r="I32" s="721"/>
      <c r="J32" s="721"/>
      <c r="K32" s="721"/>
      <c r="L32" s="1058">
        <v>1.81</v>
      </c>
      <c r="M32" s="1058"/>
      <c r="N32" s="725" t="s">
        <v>500</v>
      </c>
    </row>
    <row r="33" spans="1:14">
      <c r="A33" s="704"/>
      <c r="B33" s="730" t="s">
        <v>502</v>
      </c>
      <c r="C33" s="723">
        <v>0</v>
      </c>
      <c r="D33" s="724" t="s">
        <v>497</v>
      </c>
      <c r="E33" s="725" t="s">
        <v>495</v>
      </c>
      <c r="G33" s="721" t="s">
        <v>503</v>
      </c>
      <c r="H33" s="721"/>
      <c r="I33" s="721"/>
      <c r="J33" s="721"/>
      <c r="K33" s="721"/>
      <c r="L33" s="1050" t="s">
        <v>215</v>
      </c>
      <c r="M33" s="1050"/>
      <c r="N33" s="721"/>
    </row>
    <row r="34" spans="1:14">
      <c r="A34" s="733"/>
    </row>
    <row r="35" spans="1:14">
      <c r="A35" s="1060" t="s">
        <v>9</v>
      </c>
      <c r="B35" s="1061" t="s">
        <v>432</v>
      </c>
      <c r="C35" s="1061" t="s">
        <v>504</v>
      </c>
      <c r="D35" s="1061"/>
      <c r="E35" s="1061"/>
      <c r="F35" s="1061" t="s">
        <v>505</v>
      </c>
      <c r="G35" s="1061" t="s">
        <v>87</v>
      </c>
      <c r="H35" s="1061"/>
      <c r="I35" s="1061"/>
      <c r="J35" s="1061" t="s">
        <v>506</v>
      </c>
      <c r="K35" s="1061"/>
      <c r="L35" s="1061"/>
      <c r="M35" s="1061" t="s">
        <v>507</v>
      </c>
      <c r="N35" s="1061" t="s">
        <v>508</v>
      </c>
    </row>
    <row r="36" spans="1:14">
      <c r="A36" s="1060"/>
      <c r="B36" s="1061"/>
      <c r="C36" s="1061"/>
      <c r="D36" s="1061"/>
      <c r="E36" s="1061"/>
      <c r="F36" s="1061"/>
      <c r="G36" s="1061"/>
      <c r="H36" s="1061"/>
      <c r="I36" s="1061"/>
      <c r="J36" s="1061"/>
      <c r="K36" s="1061"/>
      <c r="L36" s="1061"/>
      <c r="M36" s="1061"/>
      <c r="N36" s="1061"/>
    </row>
    <row r="37" spans="1:14" ht="45">
      <c r="A37" s="1060"/>
      <c r="B37" s="1061"/>
      <c r="C37" s="1061"/>
      <c r="D37" s="1061"/>
      <c r="E37" s="1061"/>
      <c r="F37" s="1061"/>
      <c r="G37" s="734" t="s">
        <v>509</v>
      </c>
      <c r="H37" s="734" t="s">
        <v>510</v>
      </c>
      <c r="I37" s="734" t="s">
        <v>511</v>
      </c>
      <c r="J37" s="734" t="s">
        <v>509</v>
      </c>
      <c r="K37" s="734" t="s">
        <v>510</v>
      </c>
      <c r="L37" s="734" t="s">
        <v>512</v>
      </c>
      <c r="M37" s="1061"/>
      <c r="N37" s="1061"/>
    </row>
    <row r="38" spans="1:14">
      <c r="A38" s="735">
        <v>1</v>
      </c>
      <c r="B38" s="736">
        <v>2</v>
      </c>
      <c r="C38" s="1062">
        <v>3</v>
      </c>
      <c r="D38" s="1062"/>
      <c r="E38" s="1062"/>
      <c r="F38" s="736">
        <v>4</v>
      </c>
      <c r="G38" s="736">
        <v>5</v>
      </c>
      <c r="H38" s="736">
        <v>6</v>
      </c>
      <c r="I38" s="736">
        <v>7</v>
      </c>
      <c r="J38" s="736">
        <v>8</v>
      </c>
      <c r="K38" s="736">
        <v>9</v>
      </c>
      <c r="L38" s="736">
        <v>10</v>
      </c>
      <c r="M38" s="736">
        <v>11</v>
      </c>
      <c r="N38" s="736">
        <v>12</v>
      </c>
    </row>
    <row r="39" spans="1:14">
      <c r="A39" s="1063" t="s">
        <v>561</v>
      </c>
      <c r="B39" s="1064"/>
      <c r="C39" s="1064"/>
      <c r="D39" s="1064"/>
      <c r="E39" s="1064"/>
      <c r="F39" s="1064"/>
      <c r="G39" s="1064"/>
      <c r="H39" s="1064"/>
      <c r="I39" s="1064"/>
      <c r="J39" s="1064"/>
      <c r="K39" s="1064"/>
      <c r="L39" s="1064"/>
      <c r="M39" s="1064"/>
      <c r="N39" s="1065"/>
    </row>
    <row r="40" spans="1:14">
      <c r="A40" s="1066" t="s">
        <v>562</v>
      </c>
      <c r="B40" s="1067"/>
      <c r="C40" s="1067"/>
      <c r="D40" s="1067"/>
      <c r="E40" s="1067"/>
      <c r="F40" s="1067"/>
      <c r="G40" s="1067"/>
      <c r="H40" s="1067"/>
      <c r="I40" s="1067"/>
      <c r="J40" s="1067"/>
      <c r="K40" s="1067"/>
      <c r="L40" s="1067"/>
      <c r="M40" s="1067"/>
      <c r="N40" s="1068"/>
    </row>
    <row r="41" spans="1:14" ht="22.5">
      <c r="A41" s="737" t="s">
        <v>0</v>
      </c>
      <c r="B41" s="738" t="s">
        <v>563</v>
      </c>
      <c r="C41" s="1059" t="s">
        <v>564</v>
      </c>
      <c r="D41" s="1059"/>
      <c r="E41" s="1059"/>
      <c r="F41" s="739" t="s">
        <v>565</v>
      </c>
      <c r="G41" s="740"/>
      <c r="H41" s="740"/>
      <c r="I41" s="743">
        <v>5.5999999999999999E-3</v>
      </c>
      <c r="J41" s="753"/>
      <c r="K41" s="740"/>
      <c r="L41" s="753"/>
      <c r="M41" s="740"/>
      <c r="N41" s="791"/>
    </row>
    <row r="42" spans="1:14">
      <c r="A42" s="750"/>
      <c r="B42" s="749"/>
      <c r="C42" s="1069" t="s">
        <v>707</v>
      </c>
      <c r="D42" s="1069"/>
      <c r="E42" s="1069"/>
      <c r="F42" s="1069"/>
      <c r="G42" s="1069"/>
      <c r="H42" s="1069"/>
      <c r="I42" s="1069"/>
      <c r="J42" s="1069"/>
      <c r="K42" s="1069"/>
      <c r="L42" s="1069"/>
      <c r="M42" s="1069"/>
      <c r="N42" s="1070"/>
    </row>
    <row r="43" spans="1:14" ht="56.25">
      <c r="A43" s="751"/>
      <c r="B43" s="752" t="s">
        <v>567</v>
      </c>
      <c r="C43" s="1069" t="s">
        <v>568</v>
      </c>
      <c r="D43" s="1069"/>
      <c r="E43" s="1069"/>
      <c r="F43" s="1069"/>
      <c r="G43" s="1069"/>
      <c r="H43" s="1069"/>
      <c r="I43" s="1069"/>
      <c r="J43" s="1069"/>
      <c r="K43" s="1069"/>
      <c r="L43" s="1069"/>
      <c r="M43" s="1069"/>
      <c r="N43" s="1070"/>
    </row>
    <row r="44" spans="1:14">
      <c r="A44" s="792"/>
      <c r="B44" s="752" t="s">
        <v>1</v>
      </c>
      <c r="C44" s="1069" t="s">
        <v>469</v>
      </c>
      <c r="D44" s="1069"/>
      <c r="E44" s="1069"/>
      <c r="F44" s="793"/>
      <c r="G44" s="759"/>
      <c r="H44" s="759"/>
      <c r="I44" s="759"/>
      <c r="J44" s="794">
        <v>3150.45</v>
      </c>
      <c r="K44" s="795">
        <v>1.1499999999999999</v>
      </c>
      <c r="L44" s="796">
        <v>20.29</v>
      </c>
      <c r="M44" s="795">
        <v>10.61</v>
      </c>
      <c r="N44" s="798">
        <v>215</v>
      </c>
    </row>
    <row r="45" spans="1:14">
      <c r="A45" s="792"/>
      <c r="B45" s="752" t="s">
        <v>3</v>
      </c>
      <c r="C45" s="1069" t="s">
        <v>569</v>
      </c>
      <c r="D45" s="1069"/>
      <c r="E45" s="1069"/>
      <c r="F45" s="793"/>
      <c r="G45" s="759"/>
      <c r="H45" s="759"/>
      <c r="I45" s="759"/>
      <c r="J45" s="796">
        <v>522</v>
      </c>
      <c r="K45" s="795">
        <v>1.1499999999999999</v>
      </c>
      <c r="L45" s="796">
        <v>3.36</v>
      </c>
      <c r="M45" s="795">
        <v>27.08</v>
      </c>
      <c r="N45" s="798">
        <v>91</v>
      </c>
    </row>
    <row r="46" spans="1:14">
      <c r="A46" s="799"/>
      <c r="B46" s="752"/>
      <c r="C46" s="1069" t="s">
        <v>570</v>
      </c>
      <c r="D46" s="1069"/>
      <c r="E46" s="1069"/>
      <c r="F46" s="793" t="s">
        <v>571</v>
      </c>
      <c r="G46" s="800">
        <v>45</v>
      </c>
      <c r="H46" s="795">
        <v>1.1499999999999999</v>
      </c>
      <c r="I46" s="808">
        <v>0.2898</v>
      </c>
      <c r="J46" s="802"/>
      <c r="K46" s="759"/>
      <c r="L46" s="802"/>
      <c r="M46" s="759"/>
      <c r="N46" s="803"/>
    </row>
    <row r="47" spans="1:14">
      <c r="A47" s="750"/>
      <c r="B47" s="752"/>
      <c r="C47" s="1078" t="s">
        <v>572</v>
      </c>
      <c r="D47" s="1078"/>
      <c r="E47" s="1078"/>
      <c r="F47" s="804"/>
      <c r="G47" s="754"/>
      <c r="H47" s="754"/>
      <c r="I47" s="754"/>
      <c r="J47" s="805">
        <v>3150.45</v>
      </c>
      <c r="K47" s="754"/>
      <c r="L47" s="806">
        <v>20.29</v>
      </c>
      <c r="M47" s="754"/>
      <c r="N47" s="807"/>
    </row>
    <row r="48" spans="1:14">
      <c r="A48" s="799"/>
      <c r="B48" s="752"/>
      <c r="C48" s="1069" t="s">
        <v>573</v>
      </c>
      <c r="D48" s="1069"/>
      <c r="E48" s="1069"/>
      <c r="F48" s="793"/>
      <c r="G48" s="759"/>
      <c r="H48" s="759"/>
      <c r="I48" s="759"/>
      <c r="J48" s="802"/>
      <c r="K48" s="759"/>
      <c r="L48" s="796">
        <v>3.36</v>
      </c>
      <c r="M48" s="759"/>
      <c r="N48" s="798">
        <v>91</v>
      </c>
    </row>
    <row r="49" spans="1:14" ht="45">
      <c r="A49" s="799"/>
      <c r="B49" s="752" t="s">
        <v>574</v>
      </c>
      <c r="C49" s="1069" t="s">
        <v>575</v>
      </c>
      <c r="D49" s="1069"/>
      <c r="E49" s="1069"/>
      <c r="F49" s="793" t="s">
        <v>576</v>
      </c>
      <c r="G49" s="800">
        <v>92</v>
      </c>
      <c r="H49" s="759"/>
      <c r="I49" s="800">
        <v>92</v>
      </c>
      <c r="J49" s="802"/>
      <c r="K49" s="759"/>
      <c r="L49" s="796">
        <v>3.09</v>
      </c>
      <c r="M49" s="759"/>
      <c r="N49" s="798">
        <v>84</v>
      </c>
    </row>
    <row r="50" spans="1:14" ht="45">
      <c r="A50" s="799"/>
      <c r="B50" s="752" t="s">
        <v>577</v>
      </c>
      <c r="C50" s="1069" t="s">
        <v>578</v>
      </c>
      <c r="D50" s="1069"/>
      <c r="E50" s="1069"/>
      <c r="F50" s="793" t="s">
        <v>576</v>
      </c>
      <c r="G50" s="800">
        <v>46</v>
      </c>
      <c r="H50" s="759"/>
      <c r="I50" s="800">
        <v>46</v>
      </c>
      <c r="J50" s="802"/>
      <c r="K50" s="759"/>
      <c r="L50" s="796">
        <v>1.55</v>
      </c>
      <c r="M50" s="759"/>
      <c r="N50" s="798">
        <v>42</v>
      </c>
    </row>
    <row r="51" spans="1:14">
      <c r="A51" s="747"/>
      <c r="B51" s="748"/>
      <c r="C51" s="1059" t="s">
        <v>527</v>
      </c>
      <c r="D51" s="1059"/>
      <c r="E51" s="1059"/>
      <c r="F51" s="739"/>
      <c r="G51" s="740"/>
      <c r="H51" s="740"/>
      <c r="I51" s="740"/>
      <c r="J51" s="753"/>
      <c r="K51" s="740"/>
      <c r="L51" s="744">
        <v>24.93</v>
      </c>
      <c r="M51" s="754"/>
      <c r="N51" s="785">
        <v>341</v>
      </c>
    </row>
    <row r="52" spans="1:14" ht="22.5">
      <c r="A52" s="737" t="s">
        <v>1</v>
      </c>
      <c r="B52" s="738" t="s">
        <v>579</v>
      </c>
      <c r="C52" s="1059" t="s">
        <v>580</v>
      </c>
      <c r="D52" s="1059"/>
      <c r="E52" s="1059"/>
      <c r="F52" s="739" t="s">
        <v>581</v>
      </c>
      <c r="G52" s="740"/>
      <c r="H52" s="740"/>
      <c r="I52" s="743">
        <v>1.6999999999999999E-3</v>
      </c>
      <c r="J52" s="753"/>
      <c r="K52" s="740"/>
      <c r="L52" s="753"/>
      <c r="M52" s="740"/>
      <c r="N52" s="791"/>
    </row>
    <row r="53" spans="1:14">
      <c r="A53" s="750"/>
      <c r="B53" s="749"/>
      <c r="C53" s="1069" t="s">
        <v>708</v>
      </c>
      <c r="D53" s="1069"/>
      <c r="E53" s="1069"/>
      <c r="F53" s="1069"/>
      <c r="G53" s="1069"/>
      <c r="H53" s="1069"/>
      <c r="I53" s="1069"/>
      <c r="J53" s="1069"/>
      <c r="K53" s="1069"/>
      <c r="L53" s="1069"/>
      <c r="M53" s="1069"/>
      <c r="N53" s="1070"/>
    </row>
    <row r="54" spans="1:14">
      <c r="A54" s="751"/>
      <c r="B54" s="752"/>
      <c r="C54" s="1069" t="s">
        <v>583</v>
      </c>
      <c r="D54" s="1069"/>
      <c r="E54" s="1069"/>
      <c r="F54" s="1069"/>
      <c r="G54" s="1069"/>
      <c r="H54" s="1069"/>
      <c r="I54" s="1069"/>
      <c r="J54" s="1069"/>
      <c r="K54" s="1069"/>
      <c r="L54" s="1069"/>
      <c r="M54" s="1069"/>
      <c r="N54" s="1070"/>
    </row>
    <row r="55" spans="1:14" ht="56.25">
      <c r="A55" s="751"/>
      <c r="B55" s="752" t="s">
        <v>567</v>
      </c>
      <c r="C55" s="1069" t="s">
        <v>568</v>
      </c>
      <c r="D55" s="1069"/>
      <c r="E55" s="1069"/>
      <c r="F55" s="1069"/>
      <c r="G55" s="1069"/>
      <c r="H55" s="1069"/>
      <c r="I55" s="1069"/>
      <c r="J55" s="1069"/>
      <c r="K55" s="1069"/>
      <c r="L55" s="1069"/>
      <c r="M55" s="1069"/>
      <c r="N55" s="1070"/>
    </row>
    <row r="56" spans="1:14">
      <c r="A56" s="792"/>
      <c r="B56" s="752" t="s">
        <v>0</v>
      </c>
      <c r="C56" s="1069" t="s">
        <v>468</v>
      </c>
      <c r="D56" s="1069"/>
      <c r="E56" s="1069"/>
      <c r="F56" s="793"/>
      <c r="G56" s="759"/>
      <c r="H56" s="759"/>
      <c r="I56" s="759"/>
      <c r="J56" s="794">
        <v>1201.2</v>
      </c>
      <c r="K56" s="795">
        <v>1.38</v>
      </c>
      <c r="L56" s="796">
        <v>2.82</v>
      </c>
      <c r="M56" s="795">
        <v>27.08</v>
      </c>
      <c r="N56" s="798">
        <v>76</v>
      </c>
    </row>
    <row r="57" spans="1:14">
      <c r="A57" s="799"/>
      <c r="B57" s="752"/>
      <c r="C57" s="1069" t="s">
        <v>584</v>
      </c>
      <c r="D57" s="1069"/>
      <c r="E57" s="1069"/>
      <c r="F57" s="793" t="s">
        <v>571</v>
      </c>
      <c r="G57" s="800">
        <v>154</v>
      </c>
      <c r="H57" s="795">
        <v>1.38</v>
      </c>
      <c r="I57" s="801">
        <v>0.36128399999999999</v>
      </c>
      <c r="J57" s="802"/>
      <c r="K57" s="759"/>
      <c r="L57" s="802"/>
      <c r="M57" s="759"/>
      <c r="N57" s="803"/>
    </row>
    <row r="58" spans="1:14">
      <c r="A58" s="750"/>
      <c r="B58" s="752"/>
      <c r="C58" s="1078" t="s">
        <v>572</v>
      </c>
      <c r="D58" s="1078"/>
      <c r="E58" s="1078"/>
      <c r="F58" s="804"/>
      <c r="G58" s="754"/>
      <c r="H58" s="754"/>
      <c r="I58" s="754"/>
      <c r="J58" s="805">
        <v>1201.2</v>
      </c>
      <c r="K58" s="754"/>
      <c r="L58" s="806">
        <v>2.82</v>
      </c>
      <c r="M58" s="754"/>
      <c r="N58" s="807"/>
    </row>
    <row r="59" spans="1:14">
      <c r="A59" s="799"/>
      <c r="B59" s="752"/>
      <c r="C59" s="1069" t="s">
        <v>573</v>
      </c>
      <c r="D59" s="1069"/>
      <c r="E59" s="1069"/>
      <c r="F59" s="793"/>
      <c r="G59" s="759"/>
      <c r="H59" s="759"/>
      <c r="I59" s="759"/>
      <c r="J59" s="802"/>
      <c r="K59" s="759"/>
      <c r="L59" s="796">
        <v>2.82</v>
      </c>
      <c r="M59" s="759"/>
      <c r="N59" s="798">
        <v>76</v>
      </c>
    </row>
    <row r="60" spans="1:14" ht="45">
      <c r="A60" s="799"/>
      <c r="B60" s="752" t="s">
        <v>585</v>
      </c>
      <c r="C60" s="1069" t="s">
        <v>586</v>
      </c>
      <c r="D60" s="1069"/>
      <c r="E60" s="1069"/>
      <c r="F60" s="793" t="s">
        <v>576</v>
      </c>
      <c r="G60" s="800">
        <v>89</v>
      </c>
      <c r="H60" s="759"/>
      <c r="I60" s="800">
        <v>89</v>
      </c>
      <c r="J60" s="802"/>
      <c r="K60" s="759"/>
      <c r="L60" s="796">
        <v>2.5099999999999998</v>
      </c>
      <c r="M60" s="759"/>
      <c r="N60" s="798">
        <v>68</v>
      </c>
    </row>
    <row r="61" spans="1:14" ht="45">
      <c r="A61" s="799"/>
      <c r="B61" s="752" t="s">
        <v>587</v>
      </c>
      <c r="C61" s="1069" t="s">
        <v>588</v>
      </c>
      <c r="D61" s="1069"/>
      <c r="E61" s="1069"/>
      <c r="F61" s="793" t="s">
        <v>576</v>
      </c>
      <c r="G61" s="800">
        <v>40</v>
      </c>
      <c r="H61" s="759"/>
      <c r="I61" s="800">
        <v>40</v>
      </c>
      <c r="J61" s="802"/>
      <c r="K61" s="759"/>
      <c r="L61" s="796">
        <v>1.1299999999999999</v>
      </c>
      <c r="M61" s="759"/>
      <c r="N61" s="798">
        <v>30</v>
      </c>
    </row>
    <row r="62" spans="1:14">
      <c r="A62" s="747"/>
      <c r="B62" s="748"/>
      <c r="C62" s="1059" t="s">
        <v>527</v>
      </c>
      <c r="D62" s="1059"/>
      <c r="E62" s="1059"/>
      <c r="F62" s="739"/>
      <c r="G62" s="740"/>
      <c r="H62" s="740"/>
      <c r="I62" s="740"/>
      <c r="J62" s="753"/>
      <c r="K62" s="740"/>
      <c r="L62" s="744">
        <v>6.46</v>
      </c>
      <c r="M62" s="754"/>
      <c r="N62" s="785">
        <v>174</v>
      </c>
    </row>
    <row r="63" spans="1:14" ht="22.5">
      <c r="A63" s="737" t="s">
        <v>3</v>
      </c>
      <c r="B63" s="738" t="s">
        <v>589</v>
      </c>
      <c r="C63" s="1059" t="s">
        <v>590</v>
      </c>
      <c r="D63" s="1059"/>
      <c r="E63" s="1059"/>
      <c r="F63" s="739" t="s">
        <v>565</v>
      </c>
      <c r="G63" s="740"/>
      <c r="H63" s="740"/>
      <c r="I63" s="743">
        <v>2.8999999999999998E-3</v>
      </c>
      <c r="J63" s="753"/>
      <c r="K63" s="740"/>
      <c r="L63" s="753"/>
      <c r="M63" s="740"/>
      <c r="N63" s="791"/>
    </row>
    <row r="64" spans="1:14">
      <c r="A64" s="750"/>
      <c r="B64" s="749"/>
      <c r="C64" s="1069" t="s">
        <v>709</v>
      </c>
      <c r="D64" s="1069"/>
      <c r="E64" s="1069"/>
      <c r="F64" s="1069"/>
      <c r="G64" s="1069"/>
      <c r="H64" s="1069"/>
      <c r="I64" s="1069"/>
      <c r="J64" s="1069"/>
      <c r="K64" s="1069"/>
      <c r="L64" s="1069"/>
      <c r="M64" s="1069"/>
      <c r="N64" s="1070"/>
    </row>
    <row r="65" spans="1:14" ht="56.25">
      <c r="A65" s="751"/>
      <c r="B65" s="752" t="s">
        <v>567</v>
      </c>
      <c r="C65" s="1069" t="s">
        <v>568</v>
      </c>
      <c r="D65" s="1069"/>
      <c r="E65" s="1069"/>
      <c r="F65" s="1069"/>
      <c r="G65" s="1069"/>
      <c r="H65" s="1069"/>
      <c r="I65" s="1069"/>
      <c r="J65" s="1069"/>
      <c r="K65" s="1069"/>
      <c r="L65" s="1069"/>
      <c r="M65" s="1069"/>
      <c r="N65" s="1070"/>
    </row>
    <row r="66" spans="1:14">
      <c r="A66" s="792"/>
      <c r="B66" s="752" t="s">
        <v>1</v>
      </c>
      <c r="C66" s="1069" t="s">
        <v>469</v>
      </c>
      <c r="D66" s="1069"/>
      <c r="E66" s="1069"/>
      <c r="F66" s="793"/>
      <c r="G66" s="759"/>
      <c r="H66" s="759"/>
      <c r="I66" s="759"/>
      <c r="J66" s="794">
        <v>3710.53</v>
      </c>
      <c r="K66" s="795">
        <v>1.1499999999999999</v>
      </c>
      <c r="L66" s="796">
        <v>12.37</v>
      </c>
      <c r="M66" s="795">
        <v>10.61</v>
      </c>
      <c r="N66" s="798">
        <v>131</v>
      </c>
    </row>
    <row r="67" spans="1:14">
      <c r="A67" s="792"/>
      <c r="B67" s="752" t="s">
        <v>3</v>
      </c>
      <c r="C67" s="1069" t="s">
        <v>569</v>
      </c>
      <c r="D67" s="1069"/>
      <c r="E67" s="1069"/>
      <c r="F67" s="793"/>
      <c r="G67" s="759"/>
      <c r="H67" s="759"/>
      <c r="I67" s="759"/>
      <c r="J67" s="796">
        <v>614.79999999999995</v>
      </c>
      <c r="K67" s="795">
        <v>1.1499999999999999</v>
      </c>
      <c r="L67" s="796">
        <v>2.0499999999999998</v>
      </c>
      <c r="M67" s="795">
        <v>27.08</v>
      </c>
      <c r="N67" s="798">
        <v>56</v>
      </c>
    </row>
    <row r="68" spans="1:14">
      <c r="A68" s="799"/>
      <c r="B68" s="752"/>
      <c r="C68" s="1069" t="s">
        <v>570</v>
      </c>
      <c r="D68" s="1069"/>
      <c r="E68" s="1069"/>
      <c r="F68" s="793" t="s">
        <v>571</v>
      </c>
      <c r="G68" s="800">
        <v>53</v>
      </c>
      <c r="H68" s="795">
        <v>1.1499999999999999</v>
      </c>
      <c r="I68" s="801">
        <v>0.176755</v>
      </c>
      <c r="J68" s="802"/>
      <c r="K68" s="759"/>
      <c r="L68" s="802"/>
      <c r="M68" s="759"/>
      <c r="N68" s="803"/>
    </row>
    <row r="69" spans="1:14">
      <c r="A69" s="750"/>
      <c r="B69" s="752"/>
      <c r="C69" s="1078" t="s">
        <v>572</v>
      </c>
      <c r="D69" s="1078"/>
      <c r="E69" s="1078"/>
      <c r="F69" s="804"/>
      <c r="G69" s="754"/>
      <c r="H69" s="754"/>
      <c r="I69" s="754"/>
      <c r="J69" s="805">
        <v>3710.53</v>
      </c>
      <c r="K69" s="754"/>
      <c r="L69" s="806">
        <v>12.37</v>
      </c>
      <c r="M69" s="754"/>
      <c r="N69" s="807"/>
    </row>
    <row r="70" spans="1:14">
      <c r="A70" s="799"/>
      <c r="B70" s="752"/>
      <c r="C70" s="1069" t="s">
        <v>573</v>
      </c>
      <c r="D70" s="1069"/>
      <c r="E70" s="1069"/>
      <c r="F70" s="793"/>
      <c r="G70" s="759"/>
      <c r="H70" s="759"/>
      <c r="I70" s="759"/>
      <c r="J70" s="802"/>
      <c r="K70" s="759"/>
      <c r="L70" s="796">
        <v>2.0499999999999998</v>
      </c>
      <c r="M70" s="759"/>
      <c r="N70" s="798">
        <v>56</v>
      </c>
    </row>
    <row r="71" spans="1:14" ht="45">
      <c r="A71" s="799"/>
      <c r="B71" s="752" t="s">
        <v>574</v>
      </c>
      <c r="C71" s="1069" t="s">
        <v>575</v>
      </c>
      <c r="D71" s="1069"/>
      <c r="E71" s="1069"/>
      <c r="F71" s="793" t="s">
        <v>576</v>
      </c>
      <c r="G71" s="800">
        <v>92</v>
      </c>
      <c r="H71" s="759"/>
      <c r="I71" s="800">
        <v>92</v>
      </c>
      <c r="J71" s="802"/>
      <c r="K71" s="759"/>
      <c r="L71" s="796">
        <v>1.89</v>
      </c>
      <c r="M71" s="759"/>
      <c r="N71" s="798">
        <v>52</v>
      </c>
    </row>
    <row r="72" spans="1:14" ht="45">
      <c r="A72" s="799"/>
      <c r="B72" s="752" t="s">
        <v>577</v>
      </c>
      <c r="C72" s="1069" t="s">
        <v>578</v>
      </c>
      <c r="D72" s="1069"/>
      <c r="E72" s="1069"/>
      <c r="F72" s="793" t="s">
        <v>576</v>
      </c>
      <c r="G72" s="800">
        <v>46</v>
      </c>
      <c r="H72" s="759"/>
      <c r="I72" s="800">
        <v>46</v>
      </c>
      <c r="J72" s="802"/>
      <c r="K72" s="759"/>
      <c r="L72" s="796">
        <v>0.94</v>
      </c>
      <c r="M72" s="759"/>
      <c r="N72" s="798">
        <v>26</v>
      </c>
    </row>
    <row r="73" spans="1:14">
      <c r="A73" s="747"/>
      <c r="B73" s="748"/>
      <c r="C73" s="1059" t="s">
        <v>527</v>
      </c>
      <c r="D73" s="1059"/>
      <c r="E73" s="1059"/>
      <c r="F73" s="739"/>
      <c r="G73" s="740"/>
      <c r="H73" s="740"/>
      <c r="I73" s="740"/>
      <c r="J73" s="753"/>
      <c r="K73" s="740"/>
      <c r="L73" s="744">
        <v>15.2</v>
      </c>
      <c r="M73" s="754"/>
      <c r="N73" s="785">
        <v>209</v>
      </c>
    </row>
    <row r="74" spans="1:14">
      <c r="A74" s="1066" t="s">
        <v>592</v>
      </c>
      <c r="B74" s="1067"/>
      <c r="C74" s="1067"/>
      <c r="D74" s="1067"/>
      <c r="E74" s="1067"/>
      <c r="F74" s="1067"/>
      <c r="G74" s="1067"/>
      <c r="H74" s="1067"/>
      <c r="I74" s="1067"/>
      <c r="J74" s="1067"/>
      <c r="K74" s="1067"/>
      <c r="L74" s="1067"/>
      <c r="M74" s="1067"/>
      <c r="N74" s="1068"/>
    </row>
    <row r="75" spans="1:14" ht="33.75">
      <c r="A75" s="737" t="s">
        <v>2</v>
      </c>
      <c r="B75" s="738" t="s">
        <v>593</v>
      </c>
      <c r="C75" s="1059" t="s">
        <v>594</v>
      </c>
      <c r="D75" s="1059"/>
      <c r="E75" s="1059"/>
      <c r="F75" s="739" t="s">
        <v>595</v>
      </c>
      <c r="G75" s="740"/>
      <c r="H75" s="740"/>
      <c r="I75" s="745">
        <v>5.04</v>
      </c>
      <c r="J75" s="744">
        <v>7.64</v>
      </c>
      <c r="K75" s="740"/>
      <c r="L75" s="744">
        <v>38.51</v>
      </c>
      <c r="M75" s="745">
        <v>10.61</v>
      </c>
      <c r="N75" s="785">
        <v>409</v>
      </c>
    </row>
    <row r="76" spans="1:14">
      <c r="A76" s="750"/>
      <c r="B76" s="749"/>
      <c r="C76" s="1069" t="s">
        <v>710</v>
      </c>
      <c r="D76" s="1069"/>
      <c r="E76" s="1069"/>
      <c r="F76" s="1069"/>
      <c r="G76" s="1069"/>
      <c r="H76" s="1069"/>
      <c r="I76" s="1069"/>
      <c r="J76" s="1069"/>
      <c r="K76" s="1069"/>
      <c r="L76" s="1069"/>
      <c r="M76" s="1069"/>
      <c r="N76" s="1070"/>
    </row>
    <row r="77" spans="1:14">
      <c r="A77" s="747"/>
      <c r="B77" s="748"/>
      <c r="C77" s="1059" t="s">
        <v>527</v>
      </c>
      <c r="D77" s="1059"/>
      <c r="E77" s="1059"/>
      <c r="F77" s="739"/>
      <c r="G77" s="740"/>
      <c r="H77" s="740"/>
      <c r="I77" s="740"/>
      <c r="J77" s="753"/>
      <c r="K77" s="740"/>
      <c r="L77" s="744">
        <v>38.51</v>
      </c>
      <c r="M77" s="754"/>
      <c r="N77" s="785">
        <v>409</v>
      </c>
    </row>
    <row r="78" spans="1:14" ht="22.5">
      <c r="A78" s="737" t="s">
        <v>5</v>
      </c>
      <c r="B78" s="738" t="s">
        <v>597</v>
      </c>
      <c r="C78" s="1059" t="s">
        <v>598</v>
      </c>
      <c r="D78" s="1059"/>
      <c r="E78" s="1059"/>
      <c r="F78" s="739" t="s">
        <v>565</v>
      </c>
      <c r="G78" s="740"/>
      <c r="H78" s="740"/>
      <c r="I78" s="743">
        <v>2.8999999999999998E-3</v>
      </c>
      <c r="J78" s="753"/>
      <c r="K78" s="740"/>
      <c r="L78" s="753"/>
      <c r="M78" s="740"/>
      <c r="N78" s="791"/>
    </row>
    <row r="79" spans="1:14">
      <c r="A79" s="750"/>
      <c r="B79" s="749"/>
      <c r="C79" s="1069" t="s">
        <v>709</v>
      </c>
      <c r="D79" s="1069"/>
      <c r="E79" s="1069"/>
      <c r="F79" s="1069"/>
      <c r="G79" s="1069"/>
      <c r="H79" s="1069"/>
      <c r="I79" s="1069"/>
      <c r="J79" s="1069"/>
      <c r="K79" s="1069"/>
      <c r="L79" s="1069"/>
      <c r="M79" s="1069"/>
      <c r="N79" s="1070"/>
    </row>
    <row r="80" spans="1:14">
      <c r="A80" s="792"/>
      <c r="B80" s="752" t="s">
        <v>0</v>
      </c>
      <c r="C80" s="1069" t="s">
        <v>468</v>
      </c>
      <c r="D80" s="1069"/>
      <c r="E80" s="1069"/>
      <c r="F80" s="793"/>
      <c r="G80" s="759"/>
      <c r="H80" s="759"/>
      <c r="I80" s="759"/>
      <c r="J80" s="796">
        <v>21.22</v>
      </c>
      <c r="K80" s="759"/>
      <c r="L80" s="796">
        <v>0.06</v>
      </c>
      <c r="M80" s="795">
        <v>27.08</v>
      </c>
      <c r="N80" s="798">
        <v>2</v>
      </c>
    </row>
    <row r="81" spans="1:14">
      <c r="A81" s="792"/>
      <c r="B81" s="752" t="s">
        <v>1</v>
      </c>
      <c r="C81" s="1069" t="s">
        <v>469</v>
      </c>
      <c r="D81" s="1069"/>
      <c r="E81" s="1069"/>
      <c r="F81" s="793"/>
      <c r="G81" s="759"/>
      <c r="H81" s="759"/>
      <c r="I81" s="759"/>
      <c r="J81" s="796">
        <v>240.32</v>
      </c>
      <c r="K81" s="759"/>
      <c r="L81" s="796">
        <v>0.7</v>
      </c>
      <c r="M81" s="795">
        <v>10.61</v>
      </c>
      <c r="N81" s="798">
        <v>7</v>
      </c>
    </row>
    <row r="82" spans="1:14">
      <c r="A82" s="792"/>
      <c r="B82" s="752" t="s">
        <v>3</v>
      </c>
      <c r="C82" s="1069" t="s">
        <v>569</v>
      </c>
      <c r="D82" s="1069"/>
      <c r="E82" s="1069"/>
      <c r="F82" s="793"/>
      <c r="G82" s="759"/>
      <c r="H82" s="759"/>
      <c r="I82" s="759"/>
      <c r="J82" s="796">
        <v>40.770000000000003</v>
      </c>
      <c r="K82" s="759"/>
      <c r="L82" s="796">
        <v>0.12</v>
      </c>
      <c r="M82" s="795">
        <v>27.08</v>
      </c>
      <c r="N82" s="798">
        <v>3</v>
      </c>
    </row>
    <row r="83" spans="1:14">
      <c r="A83" s="792"/>
      <c r="B83" s="752" t="s">
        <v>2</v>
      </c>
      <c r="C83" s="1069" t="s">
        <v>470</v>
      </c>
      <c r="D83" s="1069"/>
      <c r="E83" s="1069"/>
      <c r="F83" s="793"/>
      <c r="G83" s="759"/>
      <c r="H83" s="759"/>
      <c r="I83" s="759"/>
      <c r="J83" s="796">
        <v>2.17</v>
      </c>
      <c r="K83" s="759"/>
      <c r="L83" s="796">
        <v>0.01</v>
      </c>
      <c r="M83" s="795">
        <v>7.95</v>
      </c>
      <c r="N83" s="803"/>
    </row>
    <row r="84" spans="1:14">
      <c r="A84" s="799"/>
      <c r="B84" s="752"/>
      <c r="C84" s="1069" t="s">
        <v>584</v>
      </c>
      <c r="D84" s="1069"/>
      <c r="E84" s="1069"/>
      <c r="F84" s="793" t="s">
        <v>571</v>
      </c>
      <c r="G84" s="795">
        <v>2.72</v>
      </c>
      <c r="H84" s="759"/>
      <c r="I84" s="801">
        <v>7.8879999999999992E-3</v>
      </c>
      <c r="J84" s="802"/>
      <c r="K84" s="759"/>
      <c r="L84" s="802"/>
      <c r="M84" s="759"/>
      <c r="N84" s="803"/>
    </row>
    <row r="85" spans="1:14">
      <c r="A85" s="799"/>
      <c r="B85" s="752"/>
      <c r="C85" s="1069" t="s">
        <v>570</v>
      </c>
      <c r="D85" s="1069"/>
      <c r="E85" s="1069"/>
      <c r="F85" s="793" t="s">
        <v>571</v>
      </c>
      <c r="G85" s="795">
        <v>3.03</v>
      </c>
      <c r="H85" s="759"/>
      <c r="I85" s="801">
        <v>8.7869999999999997E-3</v>
      </c>
      <c r="J85" s="802"/>
      <c r="K85" s="759"/>
      <c r="L85" s="802"/>
      <c r="M85" s="759"/>
      <c r="N85" s="803"/>
    </row>
    <row r="86" spans="1:14">
      <c r="A86" s="750"/>
      <c r="B86" s="752"/>
      <c r="C86" s="1078" t="s">
        <v>572</v>
      </c>
      <c r="D86" s="1078"/>
      <c r="E86" s="1078"/>
      <c r="F86" s="804"/>
      <c r="G86" s="754"/>
      <c r="H86" s="754"/>
      <c r="I86" s="754"/>
      <c r="J86" s="806">
        <v>263.70999999999998</v>
      </c>
      <c r="K86" s="754"/>
      <c r="L86" s="806">
        <v>0.77</v>
      </c>
      <c r="M86" s="754"/>
      <c r="N86" s="807"/>
    </row>
    <row r="87" spans="1:14">
      <c r="A87" s="799"/>
      <c r="B87" s="752"/>
      <c r="C87" s="1069" t="s">
        <v>573</v>
      </c>
      <c r="D87" s="1069"/>
      <c r="E87" s="1069"/>
      <c r="F87" s="793"/>
      <c r="G87" s="759"/>
      <c r="H87" s="759"/>
      <c r="I87" s="759"/>
      <c r="J87" s="802"/>
      <c r="K87" s="759"/>
      <c r="L87" s="796">
        <v>0.18</v>
      </c>
      <c r="M87" s="759"/>
      <c r="N87" s="798">
        <v>5</v>
      </c>
    </row>
    <row r="88" spans="1:14" ht="45">
      <c r="A88" s="799"/>
      <c r="B88" s="752" t="s">
        <v>574</v>
      </c>
      <c r="C88" s="1069" t="s">
        <v>575</v>
      </c>
      <c r="D88" s="1069"/>
      <c r="E88" s="1069"/>
      <c r="F88" s="793" t="s">
        <v>576</v>
      </c>
      <c r="G88" s="800">
        <v>92</v>
      </c>
      <c r="H88" s="759"/>
      <c r="I88" s="800">
        <v>92</v>
      </c>
      <c r="J88" s="802"/>
      <c r="K88" s="759"/>
      <c r="L88" s="796">
        <v>0.17</v>
      </c>
      <c r="M88" s="759"/>
      <c r="N88" s="798">
        <v>5</v>
      </c>
    </row>
    <row r="89" spans="1:14" ht="45">
      <c r="A89" s="799"/>
      <c r="B89" s="752" t="s">
        <v>577</v>
      </c>
      <c r="C89" s="1069" t="s">
        <v>578</v>
      </c>
      <c r="D89" s="1069"/>
      <c r="E89" s="1069"/>
      <c r="F89" s="793" t="s">
        <v>576</v>
      </c>
      <c r="G89" s="800">
        <v>46</v>
      </c>
      <c r="H89" s="759"/>
      <c r="I89" s="800">
        <v>46</v>
      </c>
      <c r="J89" s="802"/>
      <c r="K89" s="759"/>
      <c r="L89" s="796">
        <v>0.08</v>
      </c>
      <c r="M89" s="759"/>
      <c r="N89" s="798">
        <v>2</v>
      </c>
    </row>
    <row r="90" spans="1:14">
      <c r="A90" s="747"/>
      <c r="B90" s="748"/>
      <c r="C90" s="1059" t="s">
        <v>527</v>
      </c>
      <c r="D90" s="1059"/>
      <c r="E90" s="1059"/>
      <c r="F90" s="739"/>
      <c r="G90" s="740"/>
      <c r="H90" s="740"/>
      <c r="I90" s="740"/>
      <c r="J90" s="753"/>
      <c r="K90" s="740"/>
      <c r="L90" s="744">
        <v>1.02</v>
      </c>
      <c r="M90" s="754"/>
      <c r="N90" s="785">
        <v>16</v>
      </c>
    </row>
    <row r="91" spans="1:14">
      <c r="A91" s="1066" t="s">
        <v>599</v>
      </c>
      <c r="B91" s="1067"/>
      <c r="C91" s="1067"/>
      <c r="D91" s="1067"/>
      <c r="E91" s="1067"/>
      <c r="F91" s="1067"/>
      <c r="G91" s="1067"/>
      <c r="H91" s="1067"/>
      <c r="I91" s="1067"/>
      <c r="J91" s="1067"/>
      <c r="K91" s="1067"/>
      <c r="L91" s="1067"/>
      <c r="M91" s="1067"/>
      <c r="N91" s="1068"/>
    </row>
    <row r="92" spans="1:14" ht="22.5">
      <c r="A92" s="737" t="s">
        <v>143</v>
      </c>
      <c r="B92" s="738" t="s">
        <v>600</v>
      </c>
      <c r="C92" s="1059" t="s">
        <v>601</v>
      </c>
      <c r="D92" s="1059"/>
      <c r="E92" s="1059"/>
      <c r="F92" s="739" t="s">
        <v>565</v>
      </c>
      <c r="G92" s="740"/>
      <c r="H92" s="740"/>
      <c r="I92" s="741">
        <v>6.0000000000000001E-3</v>
      </c>
      <c r="J92" s="753"/>
      <c r="K92" s="740"/>
      <c r="L92" s="753"/>
      <c r="M92" s="740"/>
      <c r="N92" s="791"/>
    </row>
    <row r="93" spans="1:14">
      <c r="A93" s="750"/>
      <c r="B93" s="749"/>
      <c r="C93" s="1069" t="s">
        <v>711</v>
      </c>
      <c r="D93" s="1069"/>
      <c r="E93" s="1069"/>
      <c r="F93" s="1069"/>
      <c r="G93" s="1069"/>
      <c r="H93" s="1069"/>
      <c r="I93" s="1069"/>
      <c r="J93" s="1069"/>
      <c r="K93" s="1069"/>
      <c r="L93" s="1069"/>
      <c r="M93" s="1069"/>
      <c r="N93" s="1070"/>
    </row>
    <row r="94" spans="1:14" ht="56.25">
      <c r="A94" s="751"/>
      <c r="B94" s="752" t="s">
        <v>567</v>
      </c>
      <c r="C94" s="1069" t="s">
        <v>568</v>
      </c>
      <c r="D94" s="1069"/>
      <c r="E94" s="1069"/>
      <c r="F94" s="1069"/>
      <c r="G94" s="1069"/>
      <c r="H94" s="1069"/>
      <c r="I94" s="1069"/>
      <c r="J94" s="1069"/>
      <c r="K94" s="1069"/>
      <c r="L94" s="1069"/>
      <c r="M94" s="1069"/>
      <c r="N94" s="1070"/>
    </row>
    <row r="95" spans="1:14">
      <c r="A95" s="792"/>
      <c r="B95" s="752" t="s">
        <v>1</v>
      </c>
      <c r="C95" s="1069" t="s">
        <v>469</v>
      </c>
      <c r="D95" s="1069"/>
      <c r="E95" s="1069"/>
      <c r="F95" s="793"/>
      <c r="G95" s="759"/>
      <c r="H95" s="759"/>
      <c r="I95" s="759"/>
      <c r="J95" s="796">
        <v>479.33</v>
      </c>
      <c r="K95" s="795">
        <v>1.1499999999999999</v>
      </c>
      <c r="L95" s="796">
        <v>3.31</v>
      </c>
      <c r="M95" s="795">
        <v>10.61</v>
      </c>
      <c r="N95" s="798">
        <v>35</v>
      </c>
    </row>
    <row r="96" spans="1:14">
      <c r="A96" s="792"/>
      <c r="B96" s="752" t="s">
        <v>3</v>
      </c>
      <c r="C96" s="1069" t="s">
        <v>569</v>
      </c>
      <c r="D96" s="1069"/>
      <c r="E96" s="1069"/>
      <c r="F96" s="793"/>
      <c r="G96" s="759"/>
      <c r="H96" s="759"/>
      <c r="I96" s="759"/>
      <c r="J96" s="796">
        <v>93.5</v>
      </c>
      <c r="K96" s="795">
        <v>1.1499999999999999</v>
      </c>
      <c r="L96" s="796">
        <v>0.65</v>
      </c>
      <c r="M96" s="795">
        <v>27.08</v>
      </c>
      <c r="N96" s="798">
        <v>18</v>
      </c>
    </row>
    <row r="97" spans="1:14">
      <c r="A97" s="799"/>
      <c r="B97" s="752"/>
      <c r="C97" s="1069" t="s">
        <v>570</v>
      </c>
      <c r="D97" s="1069"/>
      <c r="E97" s="1069"/>
      <c r="F97" s="793" t="s">
        <v>571</v>
      </c>
      <c r="G97" s="795">
        <v>8.06</v>
      </c>
      <c r="H97" s="795">
        <v>1.1499999999999999</v>
      </c>
      <c r="I97" s="801">
        <v>5.5613999999999997E-2</v>
      </c>
      <c r="J97" s="802"/>
      <c r="K97" s="759"/>
      <c r="L97" s="802"/>
      <c r="M97" s="759"/>
      <c r="N97" s="803"/>
    </row>
    <row r="98" spans="1:14">
      <c r="A98" s="750"/>
      <c r="B98" s="752"/>
      <c r="C98" s="1078" t="s">
        <v>572</v>
      </c>
      <c r="D98" s="1078"/>
      <c r="E98" s="1078"/>
      <c r="F98" s="804"/>
      <c r="G98" s="754"/>
      <c r="H98" s="754"/>
      <c r="I98" s="754"/>
      <c r="J98" s="806">
        <v>479.33</v>
      </c>
      <c r="K98" s="754"/>
      <c r="L98" s="806">
        <v>3.31</v>
      </c>
      <c r="M98" s="754"/>
      <c r="N98" s="807"/>
    </row>
    <row r="99" spans="1:14">
      <c r="A99" s="799"/>
      <c r="B99" s="752"/>
      <c r="C99" s="1069" t="s">
        <v>573</v>
      </c>
      <c r="D99" s="1069"/>
      <c r="E99" s="1069"/>
      <c r="F99" s="793"/>
      <c r="G99" s="759"/>
      <c r="H99" s="759"/>
      <c r="I99" s="759"/>
      <c r="J99" s="802"/>
      <c r="K99" s="759"/>
      <c r="L99" s="796">
        <v>0.65</v>
      </c>
      <c r="M99" s="759"/>
      <c r="N99" s="798">
        <v>18</v>
      </c>
    </row>
    <row r="100" spans="1:14" ht="45">
      <c r="A100" s="799"/>
      <c r="B100" s="752" t="s">
        <v>574</v>
      </c>
      <c r="C100" s="1069" t="s">
        <v>575</v>
      </c>
      <c r="D100" s="1069"/>
      <c r="E100" s="1069"/>
      <c r="F100" s="793" t="s">
        <v>576</v>
      </c>
      <c r="G100" s="800">
        <v>92</v>
      </c>
      <c r="H100" s="759"/>
      <c r="I100" s="800">
        <v>92</v>
      </c>
      <c r="J100" s="802"/>
      <c r="K100" s="759"/>
      <c r="L100" s="796">
        <v>0.6</v>
      </c>
      <c r="M100" s="759"/>
      <c r="N100" s="798">
        <v>17</v>
      </c>
    </row>
    <row r="101" spans="1:14" ht="45">
      <c r="A101" s="799"/>
      <c r="B101" s="752" t="s">
        <v>577</v>
      </c>
      <c r="C101" s="1069" t="s">
        <v>578</v>
      </c>
      <c r="D101" s="1069"/>
      <c r="E101" s="1069"/>
      <c r="F101" s="793" t="s">
        <v>576</v>
      </c>
      <c r="G101" s="800">
        <v>46</v>
      </c>
      <c r="H101" s="759"/>
      <c r="I101" s="800">
        <v>46</v>
      </c>
      <c r="J101" s="802"/>
      <c r="K101" s="759"/>
      <c r="L101" s="796">
        <v>0.3</v>
      </c>
      <c r="M101" s="759"/>
      <c r="N101" s="798">
        <v>8</v>
      </c>
    </row>
    <row r="102" spans="1:14">
      <c r="A102" s="747"/>
      <c r="B102" s="748"/>
      <c r="C102" s="1059" t="s">
        <v>527</v>
      </c>
      <c r="D102" s="1059"/>
      <c r="E102" s="1059"/>
      <c r="F102" s="739"/>
      <c r="G102" s="740"/>
      <c r="H102" s="740"/>
      <c r="I102" s="740"/>
      <c r="J102" s="753"/>
      <c r="K102" s="740"/>
      <c r="L102" s="744">
        <v>4.21</v>
      </c>
      <c r="M102" s="754"/>
      <c r="N102" s="785">
        <v>60</v>
      </c>
    </row>
    <row r="103" spans="1:14">
      <c r="A103" s="1066" t="s">
        <v>623</v>
      </c>
      <c r="B103" s="1067"/>
      <c r="C103" s="1067"/>
      <c r="D103" s="1067"/>
      <c r="E103" s="1067"/>
      <c r="F103" s="1067"/>
      <c r="G103" s="1067"/>
      <c r="H103" s="1067"/>
      <c r="I103" s="1067"/>
      <c r="J103" s="1067"/>
      <c r="K103" s="1067"/>
      <c r="L103" s="1067"/>
      <c r="M103" s="1067"/>
      <c r="N103" s="1068"/>
    </row>
    <row r="104" spans="1:14" ht="22.5">
      <c r="A104" s="737" t="s">
        <v>198</v>
      </c>
      <c r="B104" s="738" t="s">
        <v>604</v>
      </c>
      <c r="C104" s="1059" t="s">
        <v>605</v>
      </c>
      <c r="D104" s="1059"/>
      <c r="E104" s="1059"/>
      <c r="F104" s="739" t="s">
        <v>606</v>
      </c>
      <c r="G104" s="740"/>
      <c r="H104" s="740"/>
      <c r="I104" s="745">
        <v>0.24</v>
      </c>
      <c r="J104" s="753"/>
      <c r="K104" s="740"/>
      <c r="L104" s="753"/>
      <c r="M104" s="740"/>
      <c r="N104" s="791"/>
    </row>
    <row r="105" spans="1:14">
      <c r="A105" s="750"/>
      <c r="B105" s="749"/>
      <c r="C105" s="1069" t="s">
        <v>712</v>
      </c>
      <c r="D105" s="1069"/>
      <c r="E105" s="1069"/>
      <c r="F105" s="1069"/>
      <c r="G105" s="1069"/>
      <c r="H105" s="1069"/>
      <c r="I105" s="1069"/>
      <c r="J105" s="1069"/>
      <c r="K105" s="1069"/>
      <c r="L105" s="1069"/>
      <c r="M105" s="1069"/>
      <c r="N105" s="1070"/>
    </row>
    <row r="106" spans="1:14" ht="56.25">
      <c r="A106" s="751"/>
      <c r="B106" s="752" t="s">
        <v>567</v>
      </c>
      <c r="C106" s="1069" t="s">
        <v>568</v>
      </c>
      <c r="D106" s="1069"/>
      <c r="E106" s="1069"/>
      <c r="F106" s="1069"/>
      <c r="G106" s="1069"/>
      <c r="H106" s="1069"/>
      <c r="I106" s="1069"/>
      <c r="J106" s="1069"/>
      <c r="K106" s="1069"/>
      <c r="L106" s="1069"/>
      <c r="M106" s="1069"/>
      <c r="N106" s="1070"/>
    </row>
    <row r="107" spans="1:14">
      <c r="A107" s="792"/>
      <c r="B107" s="752" t="s">
        <v>0</v>
      </c>
      <c r="C107" s="1069" t="s">
        <v>468</v>
      </c>
      <c r="D107" s="1069"/>
      <c r="E107" s="1069"/>
      <c r="F107" s="793"/>
      <c r="G107" s="759"/>
      <c r="H107" s="759"/>
      <c r="I107" s="759"/>
      <c r="J107" s="796">
        <v>49.82</v>
      </c>
      <c r="K107" s="795">
        <v>1.1499999999999999</v>
      </c>
      <c r="L107" s="796">
        <v>13.75</v>
      </c>
      <c r="M107" s="795">
        <v>27.08</v>
      </c>
      <c r="N107" s="798">
        <v>372</v>
      </c>
    </row>
    <row r="108" spans="1:14">
      <c r="A108" s="792"/>
      <c r="B108" s="752" t="s">
        <v>1</v>
      </c>
      <c r="C108" s="1069" t="s">
        <v>469</v>
      </c>
      <c r="D108" s="1069"/>
      <c r="E108" s="1069"/>
      <c r="F108" s="793"/>
      <c r="G108" s="759"/>
      <c r="H108" s="759"/>
      <c r="I108" s="759"/>
      <c r="J108" s="796">
        <v>256.27</v>
      </c>
      <c r="K108" s="795">
        <v>1.1499999999999999</v>
      </c>
      <c r="L108" s="796">
        <v>70.73</v>
      </c>
      <c r="M108" s="795">
        <v>10.61</v>
      </c>
      <c r="N108" s="798">
        <v>750</v>
      </c>
    </row>
    <row r="109" spans="1:14">
      <c r="A109" s="792"/>
      <c r="B109" s="752" t="s">
        <v>3</v>
      </c>
      <c r="C109" s="1069" t="s">
        <v>569</v>
      </c>
      <c r="D109" s="1069"/>
      <c r="E109" s="1069"/>
      <c r="F109" s="793"/>
      <c r="G109" s="759"/>
      <c r="H109" s="759"/>
      <c r="I109" s="759"/>
      <c r="J109" s="796">
        <v>45.24</v>
      </c>
      <c r="K109" s="795">
        <v>1.1499999999999999</v>
      </c>
      <c r="L109" s="796">
        <v>12.49</v>
      </c>
      <c r="M109" s="795">
        <v>27.08</v>
      </c>
      <c r="N109" s="798">
        <v>338</v>
      </c>
    </row>
    <row r="110" spans="1:14">
      <c r="A110" s="792"/>
      <c r="B110" s="752" t="s">
        <v>2</v>
      </c>
      <c r="C110" s="1069" t="s">
        <v>470</v>
      </c>
      <c r="D110" s="1069"/>
      <c r="E110" s="1069"/>
      <c r="F110" s="793"/>
      <c r="G110" s="759"/>
      <c r="H110" s="759"/>
      <c r="I110" s="759"/>
      <c r="J110" s="796">
        <v>1</v>
      </c>
      <c r="K110" s="759"/>
      <c r="L110" s="796">
        <v>0.24</v>
      </c>
      <c r="M110" s="795">
        <v>7.95</v>
      </c>
      <c r="N110" s="798">
        <v>2</v>
      </c>
    </row>
    <row r="111" spans="1:14">
      <c r="A111" s="799"/>
      <c r="B111" s="752"/>
      <c r="C111" s="1069" t="s">
        <v>584</v>
      </c>
      <c r="D111" s="1069"/>
      <c r="E111" s="1069"/>
      <c r="F111" s="793" t="s">
        <v>571</v>
      </c>
      <c r="G111" s="810">
        <v>5.3</v>
      </c>
      <c r="H111" s="795">
        <v>1.1499999999999999</v>
      </c>
      <c r="I111" s="808">
        <v>1.4628000000000001</v>
      </c>
      <c r="J111" s="802"/>
      <c r="K111" s="759"/>
      <c r="L111" s="802"/>
      <c r="M111" s="759"/>
      <c r="N111" s="803"/>
    </row>
    <row r="112" spans="1:14">
      <c r="A112" s="799"/>
      <c r="B112" s="752"/>
      <c r="C112" s="1069" t="s">
        <v>570</v>
      </c>
      <c r="D112" s="1069"/>
      <c r="E112" s="1069"/>
      <c r="F112" s="793" t="s">
        <v>571</v>
      </c>
      <c r="G112" s="810">
        <v>3.9</v>
      </c>
      <c r="H112" s="795">
        <v>1.1499999999999999</v>
      </c>
      <c r="I112" s="808">
        <v>1.0764</v>
      </c>
      <c r="J112" s="802"/>
      <c r="K112" s="759"/>
      <c r="L112" s="802"/>
      <c r="M112" s="759"/>
      <c r="N112" s="803"/>
    </row>
    <row r="113" spans="1:14">
      <c r="A113" s="750"/>
      <c r="B113" s="752"/>
      <c r="C113" s="1078" t="s">
        <v>572</v>
      </c>
      <c r="D113" s="1078"/>
      <c r="E113" s="1078"/>
      <c r="F113" s="804"/>
      <c r="G113" s="754"/>
      <c r="H113" s="754"/>
      <c r="I113" s="754"/>
      <c r="J113" s="806">
        <v>307.08999999999997</v>
      </c>
      <c r="K113" s="754"/>
      <c r="L113" s="806">
        <v>84.72</v>
      </c>
      <c r="M113" s="754"/>
      <c r="N113" s="807"/>
    </row>
    <row r="114" spans="1:14">
      <c r="A114" s="799"/>
      <c r="B114" s="752"/>
      <c r="C114" s="1069" t="s">
        <v>573</v>
      </c>
      <c r="D114" s="1069"/>
      <c r="E114" s="1069"/>
      <c r="F114" s="793"/>
      <c r="G114" s="759"/>
      <c r="H114" s="759"/>
      <c r="I114" s="759"/>
      <c r="J114" s="802"/>
      <c r="K114" s="759"/>
      <c r="L114" s="796">
        <v>26.24</v>
      </c>
      <c r="M114" s="759"/>
      <c r="N114" s="798">
        <v>710</v>
      </c>
    </row>
    <row r="115" spans="1:14" ht="56.25">
      <c r="A115" s="799"/>
      <c r="B115" s="752" t="s">
        <v>608</v>
      </c>
      <c r="C115" s="1069" t="s">
        <v>609</v>
      </c>
      <c r="D115" s="1069"/>
      <c r="E115" s="1069"/>
      <c r="F115" s="793" t="s">
        <v>576</v>
      </c>
      <c r="G115" s="800">
        <v>97</v>
      </c>
      <c r="H115" s="759"/>
      <c r="I115" s="800">
        <v>97</v>
      </c>
      <c r="J115" s="802"/>
      <c r="K115" s="759"/>
      <c r="L115" s="796">
        <v>25.45</v>
      </c>
      <c r="M115" s="759"/>
      <c r="N115" s="798">
        <v>689</v>
      </c>
    </row>
    <row r="116" spans="1:14" ht="56.25">
      <c r="A116" s="799"/>
      <c r="B116" s="752" t="s">
        <v>610</v>
      </c>
      <c r="C116" s="1069" t="s">
        <v>611</v>
      </c>
      <c r="D116" s="1069"/>
      <c r="E116" s="1069"/>
      <c r="F116" s="793" t="s">
        <v>576</v>
      </c>
      <c r="G116" s="800">
        <v>51</v>
      </c>
      <c r="H116" s="759"/>
      <c r="I116" s="800">
        <v>51</v>
      </c>
      <c r="J116" s="802"/>
      <c r="K116" s="759"/>
      <c r="L116" s="796">
        <v>13.38</v>
      </c>
      <c r="M116" s="759"/>
      <c r="N116" s="798">
        <v>362</v>
      </c>
    </row>
    <row r="117" spans="1:14">
      <c r="A117" s="747"/>
      <c r="B117" s="748"/>
      <c r="C117" s="1059" t="s">
        <v>527</v>
      </c>
      <c r="D117" s="1059"/>
      <c r="E117" s="1059"/>
      <c r="F117" s="739"/>
      <c r="G117" s="740"/>
      <c r="H117" s="740"/>
      <c r="I117" s="740"/>
      <c r="J117" s="753"/>
      <c r="K117" s="740"/>
      <c r="L117" s="744">
        <v>123.55</v>
      </c>
      <c r="M117" s="754"/>
      <c r="N117" s="746">
        <v>2175</v>
      </c>
    </row>
    <row r="118" spans="1:14" ht="22.5">
      <c r="A118" s="737" t="s">
        <v>216</v>
      </c>
      <c r="B118" s="738" t="s">
        <v>627</v>
      </c>
      <c r="C118" s="1059" t="s">
        <v>628</v>
      </c>
      <c r="D118" s="1059"/>
      <c r="E118" s="1059"/>
      <c r="F118" s="739" t="s">
        <v>629</v>
      </c>
      <c r="G118" s="740"/>
      <c r="H118" s="740"/>
      <c r="I118" s="741">
        <v>2.4E-2</v>
      </c>
      <c r="J118" s="753"/>
      <c r="K118" s="740"/>
      <c r="L118" s="753"/>
      <c r="M118" s="740"/>
      <c r="N118" s="791"/>
    </row>
    <row r="119" spans="1:14">
      <c r="A119" s="750"/>
      <c r="B119" s="749"/>
      <c r="C119" s="1069" t="s">
        <v>552</v>
      </c>
      <c r="D119" s="1069"/>
      <c r="E119" s="1069"/>
      <c r="F119" s="1069"/>
      <c r="G119" s="1069"/>
      <c r="H119" s="1069"/>
      <c r="I119" s="1069"/>
      <c r="J119" s="1069"/>
      <c r="K119" s="1069"/>
      <c r="L119" s="1069"/>
      <c r="M119" s="1069"/>
      <c r="N119" s="1070"/>
    </row>
    <row r="120" spans="1:14" ht="56.25">
      <c r="A120" s="751"/>
      <c r="B120" s="752" t="s">
        <v>567</v>
      </c>
      <c r="C120" s="1069" t="s">
        <v>568</v>
      </c>
      <c r="D120" s="1069"/>
      <c r="E120" s="1069"/>
      <c r="F120" s="1069"/>
      <c r="G120" s="1069"/>
      <c r="H120" s="1069"/>
      <c r="I120" s="1069"/>
      <c r="J120" s="1069"/>
      <c r="K120" s="1069"/>
      <c r="L120" s="1069"/>
      <c r="M120" s="1069"/>
      <c r="N120" s="1070"/>
    </row>
    <row r="121" spans="1:14">
      <c r="A121" s="792"/>
      <c r="B121" s="752" t="s">
        <v>0</v>
      </c>
      <c r="C121" s="1069" t="s">
        <v>468</v>
      </c>
      <c r="D121" s="1069"/>
      <c r="E121" s="1069"/>
      <c r="F121" s="793"/>
      <c r="G121" s="759"/>
      <c r="H121" s="759"/>
      <c r="I121" s="759"/>
      <c r="J121" s="794">
        <v>1125.18</v>
      </c>
      <c r="K121" s="795">
        <v>1.1499999999999999</v>
      </c>
      <c r="L121" s="796">
        <v>31.05</v>
      </c>
      <c r="M121" s="795">
        <v>27.08</v>
      </c>
      <c r="N121" s="798">
        <v>841</v>
      </c>
    </row>
    <row r="122" spans="1:14">
      <c r="A122" s="792"/>
      <c r="B122" s="752" t="s">
        <v>2</v>
      </c>
      <c r="C122" s="1069" t="s">
        <v>470</v>
      </c>
      <c r="D122" s="1069"/>
      <c r="E122" s="1069"/>
      <c r="F122" s="793"/>
      <c r="G122" s="759"/>
      <c r="H122" s="759"/>
      <c r="I122" s="759"/>
      <c r="J122" s="794">
        <v>63068.02</v>
      </c>
      <c r="K122" s="759"/>
      <c r="L122" s="796">
        <v>1.63</v>
      </c>
      <c r="M122" s="795">
        <v>7.95</v>
      </c>
      <c r="N122" s="798">
        <v>13</v>
      </c>
    </row>
    <row r="123" spans="1:14">
      <c r="A123" s="799"/>
      <c r="B123" s="752"/>
      <c r="C123" s="1069" t="s">
        <v>584</v>
      </c>
      <c r="D123" s="1069"/>
      <c r="E123" s="1069"/>
      <c r="F123" s="793" t="s">
        <v>571</v>
      </c>
      <c r="G123" s="800">
        <v>133</v>
      </c>
      <c r="H123" s="795">
        <v>1.1499999999999999</v>
      </c>
      <c r="I123" s="808">
        <v>3.6707999999999998</v>
      </c>
      <c r="J123" s="802"/>
      <c r="K123" s="759"/>
      <c r="L123" s="802"/>
      <c r="M123" s="759"/>
      <c r="N123" s="803"/>
    </row>
    <row r="124" spans="1:14">
      <c r="A124" s="750"/>
      <c r="B124" s="752"/>
      <c r="C124" s="1078" t="s">
        <v>572</v>
      </c>
      <c r="D124" s="1078"/>
      <c r="E124" s="1078"/>
      <c r="F124" s="804"/>
      <c r="G124" s="754"/>
      <c r="H124" s="754"/>
      <c r="I124" s="754"/>
      <c r="J124" s="805">
        <v>1193.2</v>
      </c>
      <c r="K124" s="754"/>
      <c r="L124" s="806">
        <v>32.68</v>
      </c>
      <c r="M124" s="754"/>
      <c r="N124" s="807"/>
    </row>
    <row r="125" spans="1:14">
      <c r="A125" s="799"/>
      <c r="B125" s="752"/>
      <c r="C125" s="1069" t="s">
        <v>573</v>
      </c>
      <c r="D125" s="1069"/>
      <c r="E125" s="1069"/>
      <c r="F125" s="793"/>
      <c r="G125" s="759"/>
      <c r="H125" s="759"/>
      <c r="I125" s="759"/>
      <c r="J125" s="802"/>
      <c r="K125" s="759"/>
      <c r="L125" s="796">
        <v>31.05</v>
      </c>
      <c r="M125" s="759"/>
      <c r="N125" s="798">
        <v>841</v>
      </c>
    </row>
    <row r="126" spans="1:14" ht="45">
      <c r="A126" s="799"/>
      <c r="B126" s="752" t="s">
        <v>631</v>
      </c>
      <c r="C126" s="1069" t="s">
        <v>632</v>
      </c>
      <c r="D126" s="1069"/>
      <c r="E126" s="1069"/>
      <c r="F126" s="793" t="s">
        <v>576</v>
      </c>
      <c r="G126" s="800">
        <v>98</v>
      </c>
      <c r="H126" s="759"/>
      <c r="I126" s="800">
        <v>98</v>
      </c>
      <c r="J126" s="802"/>
      <c r="K126" s="759"/>
      <c r="L126" s="796">
        <v>30.43</v>
      </c>
      <c r="M126" s="759"/>
      <c r="N126" s="798">
        <v>824</v>
      </c>
    </row>
    <row r="127" spans="1:14" ht="45">
      <c r="A127" s="799"/>
      <c r="B127" s="752" t="s">
        <v>633</v>
      </c>
      <c r="C127" s="1069" t="s">
        <v>634</v>
      </c>
      <c r="D127" s="1069"/>
      <c r="E127" s="1069"/>
      <c r="F127" s="793" t="s">
        <v>576</v>
      </c>
      <c r="G127" s="800">
        <v>58</v>
      </c>
      <c r="H127" s="759"/>
      <c r="I127" s="800">
        <v>58</v>
      </c>
      <c r="J127" s="802"/>
      <c r="K127" s="759"/>
      <c r="L127" s="796">
        <v>18.010000000000002</v>
      </c>
      <c r="M127" s="759"/>
      <c r="N127" s="798">
        <v>488</v>
      </c>
    </row>
    <row r="128" spans="1:14">
      <c r="A128" s="747"/>
      <c r="B128" s="748"/>
      <c r="C128" s="1059" t="s">
        <v>527</v>
      </c>
      <c r="D128" s="1059"/>
      <c r="E128" s="1059"/>
      <c r="F128" s="739"/>
      <c r="G128" s="740"/>
      <c r="H128" s="740"/>
      <c r="I128" s="740"/>
      <c r="J128" s="753"/>
      <c r="K128" s="740"/>
      <c r="L128" s="744">
        <v>81.12</v>
      </c>
      <c r="M128" s="754"/>
      <c r="N128" s="746">
        <v>2166</v>
      </c>
    </row>
    <row r="129" spans="1:14" ht="22.5">
      <c r="A129" s="737" t="s">
        <v>614</v>
      </c>
      <c r="B129" s="738" t="s">
        <v>713</v>
      </c>
      <c r="C129" s="1059" t="s">
        <v>714</v>
      </c>
      <c r="D129" s="1059"/>
      <c r="E129" s="1059"/>
      <c r="F129" s="739" t="s">
        <v>606</v>
      </c>
      <c r="G129" s="740"/>
      <c r="H129" s="740"/>
      <c r="I129" s="745">
        <v>0.24</v>
      </c>
      <c r="J129" s="753"/>
      <c r="K129" s="740"/>
      <c r="L129" s="753"/>
      <c r="M129" s="740"/>
      <c r="N129" s="791"/>
    </row>
    <row r="130" spans="1:14">
      <c r="A130" s="750"/>
      <c r="B130" s="749"/>
      <c r="C130" s="1069" t="s">
        <v>712</v>
      </c>
      <c r="D130" s="1069"/>
      <c r="E130" s="1069"/>
      <c r="F130" s="1069"/>
      <c r="G130" s="1069"/>
      <c r="H130" s="1069"/>
      <c r="I130" s="1069"/>
      <c r="J130" s="1069"/>
      <c r="K130" s="1069"/>
      <c r="L130" s="1069"/>
      <c r="M130" s="1069"/>
      <c r="N130" s="1070"/>
    </row>
    <row r="131" spans="1:14" ht="56.25">
      <c r="A131" s="751"/>
      <c r="B131" s="752" t="s">
        <v>567</v>
      </c>
      <c r="C131" s="1069" t="s">
        <v>568</v>
      </c>
      <c r="D131" s="1069"/>
      <c r="E131" s="1069"/>
      <c r="F131" s="1069"/>
      <c r="G131" s="1069"/>
      <c r="H131" s="1069"/>
      <c r="I131" s="1069"/>
      <c r="J131" s="1069"/>
      <c r="K131" s="1069"/>
      <c r="L131" s="1069"/>
      <c r="M131" s="1069"/>
      <c r="N131" s="1070"/>
    </row>
    <row r="132" spans="1:14">
      <c r="A132" s="792"/>
      <c r="B132" s="752" t="s">
        <v>0</v>
      </c>
      <c r="C132" s="1069" t="s">
        <v>468</v>
      </c>
      <c r="D132" s="1069"/>
      <c r="E132" s="1069"/>
      <c r="F132" s="793"/>
      <c r="G132" s="759"/>
      <c r="H132" s="759"/>
      <c r="I132" s="759"/>
      <c r="J132" s="796">
        <v>276.74</v>
      </c>
      <c r="K132" s="795">
        <v>1.1499999999999999</v>
      </c>
      <c r="L132" s="796">
        <v>76.38</v>
      </c>
      <c r="M132" s="795">
        <v>27.08</v>
      </c>
      <c r="N132" s="797">
        <v>2068</v>
      </c>
    </row>
    <row r="133" spans="1:14">
      <c r="A133" s="792"/>
      <c r="B133" s="752" t="s">
        <v>1</v>
      </c>
      <c r="C133" s="1069" t="s">
        <v>469</v>
      </c>
      <c r="D133" s="1069"/>
      <c r="E133" s="1069"/>
      <c r="F133" s="793"/>
      <c r="G133" s="759"/>
      <c r="H133" s="759"/>
      <c r="I133" s="759"/>
      <c r="J133" s="796">
        <v>87.86</v>
      </c>
      <c r="K133" s="795">
        <v>1.1499999999999999</v>
      </c>
      <c r="L133" s="796">
        <v>24.25</v>
      </c>
      <c r="M133" s="795">
        <v>10.61</v>
      </c>
      <c r="N133" s="798">
        <v>257</v>
      </c>
    </row>
    <row r="134" spans="1:14">
      <c r="A134" s="792"/>
      <c r="B134" s="752" t="s">
        <v>3</v>
      </c>
      <c r="C134" s="1069" t="s">
        <v>569</v>
      </c>
      <c r="D134" s="1069"/>
      <c r="E134" s="1069"/>
      <c r="F134" s="793"/>
      <c r="G134" s="759"/>
      <c r="H134" s="759"/>
      <c r="I134" s="759"/>
      <c r="J134" s="796">
        <v>5.0199999999999996</v>
      </c>
      <c r="K134" s="795">
        <v>1.1499999999999999</v>
      </c>
      <c r="L134" s="796">
        <v>1.39</v>
      </c>
      <c r="M134" s="795">
        <v>27.08</v>
      </c>
      <c r="N134" s="798">
        <v>38</v>
      </c>
    </row>
    <row r="135" spans="1:14">
      <c r="A135" s="792"/>
      <c r="B135" s="752" t="s">
        <v>2</v>
      </c>
      <c r="C135" s="1069" t="s">
        <v>470</v>
      </c>
      <c r="D135" s="1069"/>
      <c r="E135" s="1069"/>
      <c r="F135" s="793"/>
      <c r="G135" s="759"/>
      <c r="H135" s="759"/>
      <c r="I135" s="759"/>
      <c r="J135" s="796">
        <v>40.69</v>
      </c>
      <c r="K135" s="759"/>
      <c r="L135" s="796">
        <v>9.77</v>
      </c>
      <c r="M135" s="795">
        <v>7.95</v>
      </c>
      <c r="N135" s="798">
        <v>78</v>
      </c>
    </row>
    <row r="136" spans="1:14">
      <c r="A136" s="799"/>
      <c r="B136" s="752"/>
      <c r="C136" s="1069" t="s">
        <v>584</v>
      </c>
      <c r="D136" s="1069"/>
      <c r="E136" s="1069"/>
      <c r="F136" s="793" t="s">
        <v>571</v>
      </c>
      <c r="G136" s="795">
        <v>29.44</v>
      </c>
      <c r="H136" s="795">
        <v>1.1499999999999999</v>
      </c>
      <c r="I136" s="809">
        <v>8.1254399999999993</v>
      </c>
      <c r="J136" s="802"/>
      <c r="K136" s="759"/>
      <c r="L136" s="802"/>
      <c r="M136" s="759"/>
      <c r="N136" s="803"/>
    </row>
    <row r="137" spans="1:14">
      <c r="A137" s="799"/>
      <c r="B137" s="752"/>
      <c r="C137" s="1069" t="s">
        <v>570</v>
      </c>
      <c r="D137" s="1069"/>
      <c r="E137" s="1069"/>
      <c r="F137" s="793" t="s">
        <v>571</v>
      </c>
      <c r="G137" s="810">
        <v>0.4</v>
      </c>
      <c r="H137" s="795">
        <v>1.1499999999999999</v>
      </c>
      <c r="I137" s="808">
        <v>0.1104</v>
      </c>
      <c r="J137" s="802"/>
      <c r="K137" s="759"/>
      <c r="L137" s="802"/>
      <c r="M137" s="759"/>
      <c r="N137" s="803"/>
    </row>
    <row r="138" spans="1:14">
      <c r="A138" s="750"/>
      <c r="B138" s="752"/>
      <c r="C138" s="1078" t="s">
        <v>572</v>
      </c>
      <c r="D138" s="1078"/>
      <c r="E138" s="1078"/>
      <c r="F138" s="804"/>
      <c r="G138" s="754"/>
      <c r="H138" s="754"/>
      <c r="I138" s="754"/>
      <c r="J138" s="806">
        <v>405.29</v>
      </c>
      <c r="K138" s="754"/>
      <c r="L138" s="806">
        <v>110.4</v>
      </c>
      <c r="M138" s="754"/>
      <c r="N138" s="807"/>
    </row>
    <row r="139" spans="1:14">
      <c r="A139" s="799"/>
      <c r="B139" s="752"/>
      <c r="C139" s="1069" t="s">
        <v>573</v>
      </c>
      <c r="D139" s="1069"/>
      <c r="E139" s="1069"/>
      <c r="F139" s="793"/>
      <c r="G139" s="759"/>
      <c r="H139" s="759"/>
      <c r="I139" s="759"/>
      <c r="J139" s="802"/>
      <c r="K139" s="759"/>
      <c r="L139" s="796">
        <v>77.77</v>
      </c>
      <c r="M139" s="759"/>
      <c r="N139" s="797">
        <v>2106</v>
      </c>
    </row>
    <row r="140" spans="1:14" ht="56.25">
      <c r="A140" s="799"/>
      <c r="B140" s="752" t="s">
        <v>608</v>
      </c>
      <c r="C140" s="1069" t="s">
        <v>609</v>
      </c>
      <c r="D140" s="1069"/>
      <c r="E140" s="1069"/>
      <c r="F140" s="793" t="s">
        <v>576</v>
      </c>
      <c r="G140" s="800">
        <v>97</v>
      </c>
      <c r="H140" s="759"/>
      <c r="I140" s="800">
        <v>97</v>
      </c>
      <c r="J140" s="802"/>
      <c r="K140" s="759"/>
      <c r="L140" s="796">
        <v>75.44</v>
      </c>
      <c r="M140" s="759"/>
      <c r="N140" s="797">
        <v>2043</v>
      </c>
    </row>
    <row r="141" spans="1:14" ht="56.25">
      <c r="A141" s="799"/>
      <c r="B141" s="752" t="s">
        <v>610</v>
      </c>
      <c r="C141" s="1069" t="s">
        <v>611</v>
      </c>
      <c r="D141" s="1069"/>
      <c r="E141" s="1069"/>
      <c r="F141" s="793" t="s">
        <v>576</v>
      </c>
      <c r="G141" s="800">
        <v>51</v>
      </c>
      <c r="H141" s="759"/>
      <c r="I141" s="800">
        <v>51</v>
      </c>
      <c r="J141" s="802"/>
      <c r="K141" s="759"/>
      <c r="L141" s="796">
        <v>39.659999999999997</v>
      </c>
      <c r="M141" s="759"/>
      <c r="N141" s="797">
        <v>1074</v>
      </c>
    </row>
    <row r="142" spans="1:14">
      <c r="A142" s="747"/>
      <c r="B142" s="748"/>
      <c r="C142" s="1059" t="s">
        <v>527</v>
      </c>
      <c r="D142" s="1059"/>
      <c r="E142" s="1059"/>
      <c r="F142" s="739"/>
      <c r="G142" s="740"/>
      <c r="H142" s="740"/>
      <c r="I142" s="740"/>
      <c r="J142" s="753"/>
      <c r="K142" s="740"/>
      <c r="L142" s="744">
        <v>225.5</v>
      </c>
      <c r="M142" s="754"/>
      <c r="N142" s="746">
        <v>5520</v>
      </c>
    </row>
    <row r="143" spans="1:14">
      <c r="A143" s="1066" t="s">
        <v>639</v>
      </c>
      <c r="B143" s="1067"/>
      <c r="C143" s="1067"/>
      <c r="D143" s="1067"/>
      <c r="E143" s="1067"/>
      <c r="F143" s="1067"/>
      <c r="G143" s="1067"/>
      <c r="H143" s="1067"/>
      <c r="I143" s="1067"/>
      <c r="J143" s="1067"/>
      <c r="K143" s="1067"/>
      <c r="L143" s="1067"/>
      <c r="M143" s="1067"/>
      <c r="N143" s="1068"/>
    </row>
    <row r="144" spans="1:14" ht="22.5">
      <c r="A144" s="737" t="s">
        <v>442</v>
      </c>
      <c r="B144" s="738" t="s">
        <v>627</v>
      </c>
      <c r="C144" s="1059" t="s">
        <v>628</v>
      </c>
      <c r="D144" s="1059"/>
      <c r="E144" s="1059"/>
      <c r="F144" s="739" t="s">
        <v>629</v>
      </c>
      <c r="G144" s="740"/>
      <c r="H144" s="740"/>
      <c r="I144" s="741">
        <v>2.4E-2</v>
      </c>
      <c r="J144" s="753"/>
      <c r="K144" s="740"/>
      <c r="L144" s="753"/>
      <c r="M144" s="740"/>
      <c r="N144" s="791"/>
    </row>
    <row r="145" spans="1:14">
      <c r="A145" s="750"/>
      <c r="B145" s="749"/>
      <c r="C145" s="1069" t="s">
        <v>552</v>
      </c>
      <c r="D145" s="1069"/>
      <c r="E145" s="1069"/>
      <c r="F145" s="1069"/>
      <c r="G145" s="1069"/>
      <c r="H145" s="1069"/>
      <c r="I145" s="1069"/>
      <c r="J145" s="1069"/>
      <c r="K145" s="1069"/>
      <c r="L145" s="1069"/>
      <c r="M145" s="1069"/>
      <c r="N145" s="1070"/>
    </row>
    <row r="146" spans="1:14" ht="56.25">
      <c r="A146" s="751"/>
      <c r="B146" s="752" t="s">
        <v>567</v>
      </c>
      <c r="C146" s="1069" t="s">
        <v>568</v>
      </c>
      <c r="D146" s="1069"/>
      <c r="E146" s="1069"/>
      <c r="F146" s="1069"/>
      <c r="G146" s="1069"/>
      <c r="H146" s="1069"/>
      <c r="I146" s="1069"/>
      <c r="J146" s="1069"/>
      <c r="K146" s="1069"/>
      <c r="L146" s="1069"/>
      <c r="M146" s="1069"/>
      <c r="N146" s="1070"/>
    </row>
    <row r="147" spans="1:14">
      <c r="A147" s="792"/>
      <c r="B147" s="752" t="s">
        <v>0</v>
      </c>
      <c r="C147" s="1069" t="s">
        <v>468</v>
      </c>
      <c r="D147" s="1069"/>
      <c r="E147" s="1069"/>
      <c r="F147" s="793"/>
      <c r="G147" s="759"/>
      <c r="H147" s="759"/>
      <c r="I147" s="759"/>
      <c r="J147" s="794">
        <v>1125.18</v>
      </c>
      <c r="K147" s="795">
        <v>1.1499999999999999</v>
      </c>
      <c r="L147" s="796">
        <v>31.05</v>
      </c>
      <c r="M147" s="795">
        <v>27.08</v>
      </c>
      <c r="N147" s="798">
        <v>841</v>
      </c>
    </row>
    <row r="148" spans="1:14">
      <c r="A148" s="792"/>
      <c r="B148" s="752" t="s">
        <v>2</v>
      </c>
      <c r="C148" s="1069" t="s">
        <v>470</v>
      </c>
      <c r="D148" s="1069"/>
      <c r="E148" s="1069"/>
      <c r="F148" s="793"/>
      <c r="G148" s="759"/>
      <c r="H148" s="759"/>
      <c r="I148" s="759"/>
      <c r="J148" s="794">
        <v>63068.02</v>
      </c>
      <c r="K148" s="759"/>
      <c r="L148" s="796">
        <v>1.63</v>
      </c>
      <c r="M148" s="795">
        <v>7.95</v>
      </c>
      <c r="N148" s="798">
        <v>13</v>
      </c>
    </row>
    <row r="149" spans="1:14">
      <c r="A149" s="799"/>
      <c r="B149" s="752"/>
      <c r="C149" s="1069" t="s">
        <v>584</v>
      </c>
      <c r="D149" s="1069"/>
      <c r="E149" s="1069"/>
      <c r="F149" s="793" t="s">
        <v>571</v>
      </c>
      <c r="G149" s="800">
        <v>133</v>
      </c>
      <c r="H149" s="795">
        <v>1.1499999999999999</v>
      </c>
      <c r="I149" s="808">
        <v>3.6707999999999998</v>
      </c>
      <c r="J149" s="802"/>
      <c r="K149" s="759"/>
      <c r="L149" s="802"/>
      <c r="M149" s="759"/>
      <c r="N149" s="803"/>
    </row>
    <row r="150" spans="1:14">
      <c r="A150" s="750"/>
      <c r="B150" s="752"/>
      <c r="C150" s="1078" t="s">
        <v>572</v>
      </c>
      <c r="D150" s="1078"/>
      <c r="E150" s="1078"/>
      <c r="F150" s="804"/>
      <c r="G150" s="754"/>
      <c r="H150" s="754"/>
      <c r="I150" s="754"/>
      <c r="J150" s="805">
        <v>1193.2</v>
      </c>
      <c r="K150" s="754"/>
      <c r="L150" s="806">
        <v>32.68</v>
      </c>
      <c r="M150" s="754"/>
      <c r="N150" s="807"/>
    </row>
    <row r="151" spans="1:14">
      <c r="A151" s="799"/>
      <c r="B151" s="752"/>
      <c r="C151" s="1069" t="s">
        <v>573</v>
      </c>
      <c r="D151" s="1069"/>
      <c r="E151" s="1069"/>
      <c r="F151" s="793"/>
      <c r="G151" s="759"/>
      <c r="H151" s="759"/>
      <c r="I151" s="759"/>
      <c r="J151" s="802"/>
      <c r="K151" s="759"/>
      <c r="L151" s="796">
        <v>31.05</v>
      </c>
      <c r="M151" s="759"/>
      <c r="N151" s="798">
        <v>841</v>
      </c>
    </row>
    <row r="152" spans="1:14" ht="45">
      <c r="A152" s="799"/>
      <c r="B152" s="752" t="s">
        <v>631</v>
      </c>
      <c r="C152" s="1069" t="s">
        <v>632</v>
      </c>
      <c r="D152" s="1069"/>
      <c r="E152" s="1069"/>
      <c r="F152" s="793" t="s">
        <v>576</v>
      </c>
      <c r="G152" s="800">
        <v>98</v>
      </c>
      <c r="H152" s="759"/>
      <c r="I152" s="800">
        <v>98</v>
      </c>
      <c r="J152" s="802"/>
      <c r="K152" s="759"/>
      <c r="L152" s="796">
        <v>30.43</v>
      </c>
      <c r="M152" s="759"/>
      <c r="N152" s="798">
        <v>824</v>
      </c>
    </row>
    <row r="153" spans="1:14" ht="45">
      <c r="A153" s="799"/>
      <c r="B153" s="752" t="s">
        <v>633</v>
      </c>
      <c r="C153" s="1069" t="s">
        <v>634</v>
      </c>
      <c r="D153" s="1069"/>
      <c r="E153" s="1069"/>
      <c r="F153" s="793" t="s">
        <v>576</v>
      </c>
      <c r="G153" s="800">
        <v>58</v>
      </c>
      <c r="H153" s="759"/>
      <c r="I153" s="800">
        <v>58</v>
      </c>
      <c r="J153" s="802"/>
      <c r="K153" s="759"/>
      <c r="L153" s="796">
        <v>18.010000000000002</v>
      </c>
      <c r="M153" s="759"/>
      <c r="N153" s="798">
        <v>488</v>
      </c>
    </row>
    <row r="154" spans="1:14">
      <c r="A154" s="747"/>
      <c r="B154" s="748"/>
      <c r="C154" s="1059" t="s">
        <v>527</v>
      </c>
      <c r="D154" s="1059"/>
      <c r="E154" s="1059"/>
      <c r="F154" s="739"/>
      <c r="G154" s="740"/>
      <c r="H154" s="740"/>
      <c r="I154" s="740"/>
      <c r="J154" s="753"/>
      <c r="K154" s="740"/>
      <c r="L154" s="744">
        <v>81.12</v>
      </c>
      <c r="M154" s="754"/>
      <c r="N154" s="746">
        <v>2166</v>
      </c>
    </row>
    <row r="155" spans="1:14">
      <c r="A155" s="1066" t="s">
        <v>641</v>
      </c>
      <c r="B155" s="1067"/>
      <c r="C155" s="1067"/>
      <c r="D155" s="1067"/>
      <c r="E155" s="1067"/>
      <c r="F155" s="1067"/>
      <c r="G155" s="1067"/>
      <c r="H155" s="1067"/>
      <c r="I155" s="1067"/>
      <c r="J155" s="1067"/>
      <c r="K155" s="1067"/>
      <c r="L155" s="1067"/>
      <c r="M155" s="1067"/>
      <c r="N155" s="1068"/>
    </row>
    <row r="156" spans="1:14" ht="45">
      <c r="A156" s="737" t="s">
        <v>620</v>
      </c>
      <c r="B156" s="738" t="s">
        <v>715</v>
      </c>
      <c r="C156" s="1059" t="s">
        <v>716</v>
      </c>
      <c r="D156" s="1059"/>
      <c r="E156" s="1059"/>
      <c r="F156" s="739" t="s">
        <v>693</v>
      </c>
      <c r="G156" s="740"/>
      <c r="H156" s="740"/>
      <c r="I156" s="811">
        <v>4</v>
      </c>
      <c r="J156" s="753"/>
      <c r="K156" s="740"/>
      <c r="L156" s="753"/>
      <c r="M156" s="740"/>
      <c r="N156" s="791"/>
    </row>
    <row r="157" spans="1:14" ht="56.25">
      <c r="A157" s="751"/>
      <c r="B157" s="752" t="s">
        <v>567</v>
      </c>
      <c r="C157" s="1069" t="s">
        <v>568</v>
      </c>
      <c r="D157" s="1069"/>
      <c r="E157" s="1069"/>
      <c r="F157" s="1069"/>
      <c r="G157" s="1069"/>
      <c r="H157" s="1069"/>
      <c r="I157" s="1069"/>
      <c r="J157" s="1069"/>
      <c r="K157" s="1069"/>
      <c r="L157" s="1069"/>
      <c r="M157" s="1069"/>
      <c r="N157" s="1070"/>
    </row>
    <row r="158" spans="1:14">
      <c r="A158" s="792"/>
      <c r="B158" s="752" t="s">
        <v>0</v>
      </c>
      <c r="C158" s="1069" t="s">
        <v>468</v>
      </c>
      <c r="D158" s="1069"/>
      <c r="E158" s="1069"/>
      <c r="F158" s="793"/>
      <c r="G158" s="759"/>
      <c r="H158" s="759"/>
      <c r="I158" s="759"/>
      <c r="J158" s="796">
        <v>105.28</v>
      </c>
      <c r="K158" s="795">
        <v>1.1499999999999999</v>
      </c>
      <c r="L158" s="796">
        <v>484.29</v>
      </c>
      <c r="M158" s="795">
        <v>27.08</v>
      </c>
      <c r="N158" s="797">
        <v>13115</v>
      </c>
    </row>
    <row r="159" spans="1:14">
      <c r="A159" s="792"/>
      <c r="B159" s="752" t="s">
        <v>1</v>
      </c>
      <c r="C159" s="1069" t="s">
        <v>469</v>
      </c>
      <c r="D159" s="1069"/>
      <c r="E159" s="1069"/>
      <c r="F159" s="793"/>
      <c r="G159" s="759"/>
      <c r="H159" s="759"/>
      <c r="I159" s="759"/>
      <c r="J159" s="796">
        <v>1.81</v>
      </c>
      <c r="K159" s="795">
        <v>1.1499999999999999</v>
      </c>
      <c r="L159" s="796">
        <v>8.33</v>
      </c>
      <c r="M159" s="795">
        <v>10.61</v>
      </c>
      <c r="N159" s="798">
        <v>88</v>
      </c>
    </row>
    <row r="160" spans="1:14">
      <c r="A160" s="792"/>
      <c r="B160" s="752" t="s">
        <v>3</v>
      </c>
      <c r="C160" s="1069" t="s">
        <v>569</v>
      </c>
      <c r="D160" s="1069"/>
      <c r="E160" s="1069"/>
      <c r="F160" s="793"/>
      <c r="G160" s="759"/>
      <c r="H160" s="759"/>
      <c r="I160" s="759"/>
      <c r="J160" s="796">
        <v>0.26</v>
      </c>
      <c r="K160" s="795">
        <v>1.1499999999999999</v>
      </c>
      <c r="L160" s="796">
        <v>1.2</v>
      </c>
      <c r="M160" s="795">
        <v>27.08</v>
      </c>
      <c r="N160" s="798">
        <v>32</v>
      </c>
    </row>
    <row r="161" spans="1:14">
      <c r="A161" s="792"/>
      <c r="B161" s="752" t="s">
        <v>2</v>
      </c>
      <c r="C161" s="1069" t="s">
        <v>470</v>
      </c>
      <c r="D161" s="1069"/>
      <c r="E161" s="1069"/>
      <c r="F161" s="793"/>
      <c r="G161" s="759"/>
      <c r="H161" s="759"/>
      <c r="I161" s="759"/>
      <c r="J161" s="796">
        <v>102.75</v>
      </c>
      <c r="K161" s="759"/>
      <c r="L161" s="796">
        <v>411</v>
      </c>
      <c r="M161" s="795">
        <v>7.95</v>
      </c>
      <c r="N161" s="797">
        <v>3267</v>
      </c>
    </row>
    <row r="162" spans="1:14">
      <c r="A162" s="799"/>
      <c r="B162" s="752"/>
      <c r="C162" s="1069" t="s">
        <v>584</v>
      </c>
      <c r="D162" s="1069"/>
      <c r="E162" s="1069"/>
      <c r="F162" s="793" t="s">
        <v>571</v>
      </c>
      <c r="G162" s="810">
        <v>11.2</v>
      </c>
      <c r="H162" s="795">
        <v>1.1499999999999999</v>
      </c>
      <c r="I162" s="795">
        <v>51.52</v>
      </c>
      <c r="J162" s="802"/>
      <c r="K162" s="759"/>
      <c r="L162" s="802"/>
      <c r="M162" s="759"/>
      <c r="N162" s="803"/>
    </row>
    <row r="163" spans="1:14">
      <c r="A163" s="799"/>
      <c r="B163" s="752"/>
      <c r="C163" s="1069" t="s">
        <v>570</v>
      </c>
      <c r="D163" s="1069"/>
      <c r="E163" s="1069"/>
      <c r="F163" s="793" t="s">
        <v>571</v>
      </c>
      <c r="G163" s="795">
        <v>0.02</v>
      </c>
      <c r="H163" s="795">
        <v>1.1499999999999999</v>
      </c>
      <c r="I163" s="812">
        <v>9.1999999999999998E-2</v>
      </c>
      <c r="J163" s="802"/>
      <c r="K163" s="759"/>
      <c r="L163" s="802"/>
      <c r="M163" s="759"/>
      <c r="N163" s="803"/>
    </row>
    <row r="164" spans="1:14">
      <c r="A164" s="750"/>
      <c r="B164" s="752"/>
      <c r="C164" s="1078" t="s">
        <v>572</v>
      </c>
      <c r="D164" s="1078"/>
      <c r="E164" s="1078"/>
      <c r="F164" s="804"/>
      <c r="G164" s="754"/>
      <c r="H164" s="754"/>
      <c r="I164" s="754"/>
      <c r="J164" s="806">
        <v>209.84</v>
      </c>
      <c r="K164" s="754"/>
      <c r="L164" s="806">
        <v>903.62</v>
      </c>
      <c r="M164" s="754"/>
      <c r="N164" s="807"/>
    </row>
    <row r="165" spans="1:14">
      <c r="A165" s="799"/>
      <c r="B165" s="752"/>
      <c r="C165" s="1069" t="s">
        <v>573</v>
      </c>
      <c r="D165" s="1069"/>
      <c r="E165" s="1069"/>
      <c r="F165" s="793"/>
      <c r="G165" s="759"/>
      <c r="H165" s="759"/>
      <c r="I165" s="759"/>
      <c r="J165" s="802"/>
      <c r="K165" s="759"/>
      <c r="L165" s="796">
        <v>485.49</v>
      </c>
      <c r="M165" s="759"/>
      <c r="N165" s="797">
        <v>13147</v>
      </c>
    </row>
    <row r="166" spans="1:14" ht="56.25">
      <c r="A166" s="799"/>
      <c r="B166" s="752" t="s">
        <v>608</v>
      </c>
      <c r="C166" s="1069" t="s">
        <v>609</v>
      </c>
      <c r="D166" s="1069"/>
      <c r="E166" s="1069"/>
      <c r="F166" s="793" t="s">
        <v>576</v>
      </c>
      <c r="G166" s="800">
        <v>97</v>
      </c>
      <c r="H166" s="759"/>
      <c r="I166" s="800">
        <v>97</v>
      </c>
      <c r="J166" s="802"/>
      <c r="K166" s="759"/>
      <c r="L166" s="796">
        <v>470.93</v>
      </c>
      <c r="M166" s="759"/>
      <c r="N166" s="797">
        <v>12753</v>
      </c>
    </row>
    <row r="167" spans="1:14" ht="56.25">
      <c r="A167" s="799"/>
      <c r="B167" s="752" t="s">
        <v>610</v>
      </c>
      <c r="C167" s="1069" t="s">
        <v>611</v>
      </c>
      <c r="D167" s="1069"/>
      <c r="E167" s="1069"/>
      <c r="F167" s="793" t="s">
        <v>576</v>
      </c>
      <c r="G167" s="800">
        <v>51</v>
      </c>
      <c r="H167" s="759"/>
      <c r="I167" s="800">
        <v>51</v>
      </c>
      <c r="J167" s="802"/>
      <c r="K167" s="759"/>
      <c r="L167" s="796">
        <v>247.6</v>
      </c>
      <c r="M167" s="759"/>
      <c r="N167" s="797">
        <v>6705</v>
      </c>
    </row>
    <row r="168" spans="1:14">
      <c r="A168" s="747"/>
      <c r="B168" s="748"/>
      <c r="C168" s="1059" t="s">
        <v>527</v>
      </c>
      <c r="D168" s="1059"/>
      <c r="E168" s="1059"/>
      <c r="F168" s="739"/>
      <c r="G168" s="740"/>
      <c r="H168" s="740"/>
      <c r="I168" s="740"/>
      <c r="J168" s="753"/>
      <c r="K168" s="740"/>
      <c r="L168" s="742">
        <v>1622.15</v>
      </c>
      <c r="M168" s="754"/>
      <c r="N168" s="746">
        <v>35928</v>
      </c>
    </row>
    <row r="169" spans="1:14">
      <c r="A169" s="755"/>
      <c r="B169" s="756"/>
      <c r="C169" s="756"/>
      <c r="D169" s="756"/>
      <c r="E169" s="756"/>
      <c r="F169" s="757"/>
      <c r="G169" s="757"/>
      <c r="H169" s="757"/>
      <c r="I169" s="757"/>
      <c r="J169" s="758"/>
      <c r="K169" s="757"/>
      <c r="L169" s="758"/>
      <c r="M169" s="759"/>
      <c r="N169" s="758"/>
    </row>
    <row r="170" spans="1:14">
      <c r="A170" s="762"/>
      <c r="B170" s="763"/>
      <c r="C170" s="1059" t="s">
        <v>646</v>
      </c>
      <c r="D170" s="1059"/>
      <c r="E170" s="1059"/>
      <c r="F170" s="1059"/>
      <c r="G170" s="1059"/>
      <c r="H170" s="1059"/>
      <c r="I170" s="1059"/>
      <c r="J170" s="1059"/>
      <c r="K170" s="1059"/>
      <c r="L170" s="764"/>
      <c r="M170" s="765"/>
      <c r="N170" s="766"/>
    </row>
    <row r="171" spans="1:14">
      <c r="A171" s="767"/>
      <c r="B171" s="752"/>
      <c r="C171" s="1069" t="s">
        <v>529</v>
      </c>
      <c r="D171" s="1069"/>
      <c r="E171" s="1069"/>
      <c r="F171" s="1069"/>
      <c r="G171" s="1069"/>
      <c r="H171" s="1069"/>
      <c r="I171" s="1069"/>
      <c r="J171" s="1069"/>
      <c r="K171" s="1069"/>
      <c r="L171" s="813">
        <v>1242.17</v>
      </c>
      <c r="M171" s="769"/>
      <c r="N171" s="772"/>
    </row>
    <row r="172" spans="1:14">
      <c r="A172" s="767"/>
      <c r="B172" s="752"/>
      <c r="C172" s="1069" t="s">
        <v>530</v>
      </c>
      <c r="D172" s="1069"/>
      <c r="E172" s="1069"/>
      <c r="F172" s="1069"/>
      <c r="G172" s="1069"/>
      <c r="H172" s="1069"/>
      <c r="I172" s="1069"/>
      <c r="J172" s="1069"/>
      <c r="K172" s="1069"/>
      <c r="L172" s="771"/>
      <c r="M172" s="769"/>
      <c r="N172" s="772"/>
    </row>
    <row r="173" spans="1:14">
      <c r="A173" s="767"/>
      <c r="B173" s="752"/>
      <c r="C173" s="1069" t="s">
        <v>647</v>
      </c>
      <c r="D173" s="1069"/>
      <c r="E173" s="1069"/>
      <c r="F173" s="1069"/>
      <c r="G173" s="1069"/>
      <c r="H173" s="1069"/>
      <c r="I173" s="1069"/>
      <c r="J173" s="1069"/>
      <c r="K173" s="1069"/>
      <c r="L173" s="768">
        <v>639.4</v>
      </c>
      <c r="M173" s="769"/>
      <c r="N173" s="772"/>
    </row>
    <row r="174" spans="1:14">
      <c r="A174" s="767"/>
      <c r="B174" s="752"/>
      <c r="C174" s="1069" t="s">
        <v>648</v>
      </c>
      <c r="D174" s="1069"/>
      <c r="E174" s="1069"/>
      <c r="F174" s="1069"/>
      <c r="G174" s="1069"/>
      <c r="H174" s="1069"/>
      <c r="I174" s="1069"/>
      <c r="J174" s="1069"/>
      <c r="K174" s="1069"/>
      <c r="L174" s="768">
        <v>178.49</v>
      </c>
      <c r="M174" s="769"/>
      <c r="N174" s="772"/>
    </row>
    <row r="175" spans="1:14">
      <c r="A175" s="767"/>
      <c r="B175" s="752"/>
      <c r="C175" s="1069" t="s">
        <v>649</v>
      </c>
      <c r="D175" s="1069"/>
      <c r="E175" s="1069"/>
      <c r="F175" s="1069"/>
      <c r="G175" s="1069"/>
      <c r="H175" s="1069"/>
      <c r="I175" s="1069"/>
      <c r="J175" s="1069"/>
      <c r="K175" s="1069"/>
      <c r="L175" s="768">
        <v>21.26</v>
      </c>
      <c r="M175" s="769"/>
      <c r="N175" s="772"/>
    </row>
    <row r="176" spans="1:14">
      <c r="A176" s="767"/>
      <c r="B176" s="752"/>
      <c r="C176" s="1069" t="s">
        <v>531</v>
      </c>
      <c r="D176" s="1069"/>
      <c r="E176" s="1069"/>
      <c r="F176" s="1069"/>
      <c r="G176" s="1069"/>
      <c r="H176" s="1069"/>
      <c r="I176" s="1069"/>
      <c r="J176" s="1069"/>
      <c r="K176" s="1069"/>
      <c r="L176" s="768">
        <v>424.28</v>
      </c>
      <c r="M176" s="769"/>
      <c r="N176" s="772"/>
    </row>
    <row r="177" spans="1:14">
      <c r="A177" s="767"/>
      <c r="B177" s="752"/>
      <c r="C177" s="1069" t="s">
        <v>650</v>
      </c>
      <c r="D177" s="1069"/>
      <c r="E177" s="1069"/>
      <c r="F177" s="1069"/>
      <c r="G177" s="1069"/>
      <c r="H177" s="1069"/>
      <c r="I177" s="1069"/>
      <c r="J177" s="1069"/>
      <c r="K177" s="1069"/>
      <c r="L177" s="768">
        <v>252.57</v>
      </c>
      <c r="M177" s="769"/>
      <c r="N177" s="772"/>
    </row>
    <row r="178" spans="1:14">
      <c r="A178" s="767"/>
      <c r="B178" s="752"/>
      <c r="C178" s="1069" t="s">
        <v>651</v>
      </c>
      <c r="D178" s="1069"/>
      <c r="E178" s="1069"/>
      <c r="F178" s="1069"/>
      <c r="G178" s="1069"/>
      <c r="H178" s="1069"/>
      <c r="I178" s="1069"/>
      <c r="J178" s="1069"/>
      <c r="K178" s="1069"/>
      <c r="L178" s="768">
        <v>214.06</v>
      </c>
      <c r="M178" s="769"/>
      <c r="N178" s="772"/>
    </row>
    <row r="179" spans="1:14">
      <c r="A179" s="767"/>
      <c r="B179" s="752"/>
      <c r="C179" s="1069" t="s">
        <v>534</v>
      </c>
      <c r="D179" s="1069"/>
      <c r="E179" s="1069"/>
      <c r="F179" s="1069"/>
      <c r="G179" s="1069"/>
      <c r="H179" s="1069"/>
      <c r="I179" s="1069"/>
      <c r="J179" s="1069"/>
      <c r="K179" s="1069"/>
      <c r="L179" s="771"/>
      <c r="M179" s="769"/>
      <c r="N179" s="772"/>
    </row>
    <row r="180" spans="1:14">
      <c r="A180" s="767"/>
      <c r="B180" s="752"/>
      <c r="C180" s="1069" t="s">
        <v>652</v>
      </c>
      <c r="D180" s="1069"/>
      <c r="E180" s="1069"/>
      <c r="F180" s="1069"/>
      <c r="G180" s="1069"/>
      <c r="H180" s="1069"/>
      <c r="I180" s="1069"/>
      <c r="J180" s="1069"/>
      <c r="K180" s="1069"/>
      <c r="L180" s="768">
        <v>64.98</v>
      </c>
      <c r="M180" s="769"/>
      <c r="N180" s="772"/>
    </row>
    <row r="181" spans="1:14">
      <c r="A181" s="767"/>
      <c r="B181" s="752"/>
      <c r="C181" s="1069" t="s">
        <v>653</v>
      </c>
      <c r="D181" s="1069"/>
      <c r="E181" s="1069"/>
      <c r="F181" s="1069"/>
      <c r="G181" s="1069"/>
      <c r="H181" s="1069"/>
      <c r="I181" s="1069"/>
      <c r="J181" s="1069"/>
      <c r="K181" s="1069"/>
      <c r="L181" s="768">
        <v>36.67</v>
      </c>
      <c r="M181" s="769"/>
      <c r="N181" s="772"/>
    </row>
    <row r="182" spans="1:14">
      <c r="A182" s="767"/>
      <c r="B182" s="752"/>
      <c r="C182" s="1069" t="s">
        <v>654</v>
      </c>
      <c r="D182" s="1069"/>
      <c r="E182" s="1069"/>
      <c r="F182" s="1069"/>
      <c r="G182" s="1069"/>
      <c r="H182" s="1069"/>
      <c r="I182" s="1069"/>
      <c r="J182" s="1069"/>
      <c r="K182" s="1069"/>
      <c r="L182" s="768">
        <v>6.18</v>
      </c>
      <c r="M182" s="769"/>
      <c r="N182" s="772"/>
    </row>
    <row r="183" spans="1:14">
      <c r="A183" s="767"/>
      <c r="B183" s="752"/>
      <c r="C183" s="1069" t="s">
        <v>535</v>
      </c>
      <c r="D183" s="1069"/>
      <c r="E183" s="1069"/>
      <c r="F183" s="1069"/>
      <c r="G183" s="1069"/>
      <c r="H183" s="1069"/>
      <c r="I183" s="1069"/>
      <c r="J183" s="1069"/>
      <c r="K183" s="1069"/>
      <c r="L183" s="768">
        <v>3.27</v>
      </c>
      <c r="M183" s="769"/>
      <c r="N183" s="772"/>
    </row>
    <row r="184" spans="1:14">
      <c r="A184" s="767"/>
      <c r="B184" s="752"/>
      <c r="C184" s="1069" t="s">
        <v>655</v>
      </c>
      <c r="D184" s="1069"/>
      <c r="E184" s="1069"/>
      <c r="F184" s="1069"/>
      <c r="G184" s="1069"/>
      <c r="H184" s="1069"/>
      <c r="I184" s="1069"/>
      <c r="J184" s="1069"/>
      <c r="K184" s="1069"/>
      <c r="L184" s="768">
        <v>69.12</v>
      </c>
      <c r="M184" s="769"/>
      <c r="N184" s="772"/>
    </row>
    <row r="185" spans="1:14">
      <c r="A185" s="767"/>
      <c r="B185" s="752"/>
      <c r="C185" s="1069" t="s">
        <v>656</v>
      </c>
      <c r="D185" s="1069"/>
      <c r="E185" s="1069"/>
      <c r="F185" s="1069"/>
      <c r="G185" s="1069"/>
      <c r="H185" s="1069"/>
      <c r="I185" s="1069"/>
      <c r="J185" s="1069"/>
      <c r="K185" s="1069"/>
      <c r="L185" s="768">
        <v>40.020000000000003</v>
      </c>
      <c r="M185" s="769"/>
      <c r="N185" s="772"/>
    </row>
    <row r="186" spans="1:14">
      <c r="A186" s="767"/>
      <c r="B186" s="752"/>
      <c r="C186" s="1069" t="s">
        <v>657</v>
      </c>
      <c r="D186" s="1069"/>
      <c r="E186" s="1069"/>
      <c r="F186" s="1069"/>
      <c r="G186" s="1069"/>
      <c r="H186" s="1069"/>
      <c r="I186" s="1069"/>
      <c r="J186" s="1069"/>
      <c r="K186" s="1069"/>
      <c r="L186" s="768">
        <v>38.51</v>
      </c>
      <c r="M186" s="769"/>
      <c r="N186" s="772"/>
    </row>
    <row r="187" spans="1:14">
      <c r="A187" s="767"/>
      <c r="B187" s="752"/>
      <c r="C187" s="1069" t="s">
        <v>658</v>
      </c>
      <c r="D187" s="1069"/>
      <c r="E187" s="1069"/>
      <c r="F187" s="1069"/>
      <c r="G187" s="1069"/>
      <c r="H187" s="1069"/>
      <c r="I187" s="1069"/>
      <c r="J187" s="1069"/>
      <c r="K187" s="1069"/>
      <c r="L187" s="813">
        <v>1971.2</v>
      </c>
      <c r="M187" s="769"/>
      <c r="N187" s="772"/>
    </row>
    <row r="188" spans="1:14">
      <c r="A188" s="767"/>
      <c r="B188" s="752"/>
      <c r="C188" s="1069" t="s">
        <v>530</v>
      </c>
      <c r="D188" s="1069"/>
      <c r="E188" s="1069"/>
      <c r="F188" s="1069"/>
      <c r="G188" s="1069"/>
      <c r="H188" s="1069"/>
      <c r="I188" s="1069"/>
      <c r="J188" s="1069"/>
      <c r="K188" s="1069"/>
      <c r="L188" s="771"/>
      <c r="M188" s="769"/>
      <c r="N188" s="772"/>
    </row>
    <row r="189" spans="1:14">
      <c r="A189" s="767"/>
      <c r="B189" s="752"/>
      <c r="C189" s="1069" t="s">
        <v>659</v>
      </c>
      <c r="D189" s="1069"/>
      <c r="E189" s="1069"/>
      <c r="F189" s="1069"/>
      <c r="G189" s="1069"/>
      <c r="H189" s="1069"/>
      <c r="I189" s="1069"/>
      <c r="J189" s="1069"/>
      <c r="K189" s="1069"/>
      <c r="L189" s="768">
        <v>574.41999999999996</v>
      </c>
      <c r="M189" s="769"/>
      <c r="N189" s="772"/>
    </row>
    <row r="190" spans="1:14">
      <c r="A190" s="767"/>
      <c r="B190" s="752"/>
      <c r="C190" s="1069" t="s">
        <v>660</v>
      </c>
      <c r="D190" s="1069"/>
      <c r="E190" s="1069"/>
      <c r="F190" s="1069"/>
      <c r="G190" s="1069"/>
      <c r="H190" s="1069"/>
      <c r="I190" s="1069"/>
      <c r="J190" s="1069"/>
      <c r="K190" s="1069"/>
      <c r="L190" s="768">
        <v>103.31</v>
      </c>
      <c r="M190" s="769"/>
      <c r="N190" s="772"/>
    </row>
    <row r="191" spans="1:14">
      <c r="A191" s="767"/>
      <c r="B191" s="752"/>
      <c r="C191" s="1069" t="s">
        <v>661</v>
      </c>
      <c r="D191" s="1069"/>
      <c r="E191" s="1069"/>
      <c r="F191" s="1069"/>
      <c r="G191" s="1069"/>
      <c r="H191" s="1069"/>
      <c r="I191" s="1069"/>
      <c r="J191" s="1069"/>
      <c r="K191" s="1069"/>
      <c r="L191" s="768">
        <v>15.08</v>
      </c>
      <c r="M191" s="769"/>
      <c r="N191" s="772"/>
    </row>
    <row r="192" spans="1:14">
      <c r="A192" s="767"/>
      <c r="B192" s="752"/>
      <c r="C192" s="1069" t="s">
        <v>662</v>
      </c>
      <c r="D192" s="1069"/>
      <c r="E192" s="1069"/>
      <c r="F192" s="1069"/>
      <c r="G192" s="1069"/>
      <c r="H192" s="1069"/>
      <c r="I192" s="1069"/>
      <c r="J192" s="1069"/>
      <c r="K192" s="1069"/>
      <c r="L192" s="768">
        <v>421.01</v>
      </c>
      <c r="M192" s="769"/>
      <c r="N192" s="772"/>
    </row>
    <row r="193" spans="1:14">
      <c r="A193" s="767"/>
      <c r="B193" s="752"/>
      <c r="C193" s="1069" t="s">
        <v>663</v>
      </c>
      <c r="D193" s="1069"/>
      <c r="E193" s="1069"/>
      <c r="F193" s="1069"/>
      <c r="G193" s="1069"/>
      <c r="H193" s="1069"/>
      <c r="I193" s="1069"/>
      <c r="J193" s="1069"/>
      <c r="K193" s="1069"/>
      <c r="L193" s="768">
        <v>571.82000000000005</v>
      </c>
      <c r="M193" s="769"/>
      <c r="N193" s="772"/>
    </row>
    <row r="194" spans="1:14">
      <c r="A194" s="767"/>
      <c r="B194" s="752"/>
      <c r="C194" s="1069" t="s">
        <v>664</v>
      </c>
      <c r="D194" s="1069"/>
      <c r="E194" s="1069"/>
      <c r="F194" s="1069"/>
      <c r="G194" s="1069"/>
      <c r="H194" s="1069"/>
      <c r="I194" s="1069"/>
      <c r="J194" s="1069"/>
      <c r="K194" s="1069"/>
      <c r="L194" s="768">
        <v>300.64</v>
      </c>
      <c r="M194" s="769"/>
      <c r="N194" s="772"/>
    </row>
    <row r="195" spans="1:14">
      <c r="A195" s="767"/>
      <c r="B195" s="752"/>
      <c r="C195" s="1069" t="s">
        <v>665</v>
      </c>
      <c r="D195" s="1069"/>
      <c r="E195" s="1069"/>
      <c r="F195" s="1069"/>
      <c r="G195" s="1069"/>
      <c r="H195" s="1069"/>
      <c r="I195" s="1069"/>
      <c r="J195" s="1069"/>
      <c r="K195" s="1069"/>
      <c r="L195" s="768">
        <v>660.66</v>
      </c>
      <c r="M195" s="769"/>
      <c r="N195" s="772"/>
    </row>
    <row r="196" spans="1:14">
      <c r="A196" s="767"/>
      <c r="B196" s="752"/>
      <c r="C196" s="1069" t="s">
        <v>666</v>
      </c>
      <c r="D196" s="1069"/>
      <c r="E196" s="1069"/>
      <c r="F196" s="1069"/>
      <c r="G196" s="1069"/>
      <c r="H196" s="1069"/>
      <c r="I196" s="1069"/>
      <c r="J196" s="1069"/>
      <c r="K196" s="1069"/>
      <c r="L196" s="768">
        <v>640.94000000000005</v>
      </c>
      <c r="M196" s="769"/>
      <c r="N196" s="772"/>
    </row>
    <row r="197" spans="1:14">
      <c r="A197" s="767"/>
      <c r="B197" s="752"/>
      <c r="C197" s="1069" t="s">
        <v>667</v>
      </c>
      <c r="D197" s="1069"/>
      <c r="E197" s="1069"/>
      <c r="F197" s="1069"/>
      <c r="G197" s="1069"/>
      <c r="H197" s="1069"/>
      <c r="I197" s="1069"/>
      <c r="J197" s="1069"/>
      <c r="K197" s="1069"/>
      <c r="L197" s="768">
        <v>340.66</v>
      </c>
      <c r="M197" s="769"/>
      <c r="N197" s="772"/>
    </row>
    <row r="198" spans="1:14">
      <c r="A198" s="767"/>
      <c r="B198" s="773"/>
      <c r="C198" s="1073" t="s">
        <v>668</v>
      </c>
      <c r="D198" s="1073"/>
      <c r="E198" s="1073"/>
      <c r="F198" s="1073"/>
      <c r="G198" s="1073"/>
      <c r="H198" s="1073"/>
      <c r="I198" s="1073"/>
      <c r="J198" s="1073"/>
      <c r="K198" s="1073"/>
      <c r="L198" s="777">
        <v>2223.77</v>
      </c>
      <c r="M198" s="775"/>
      <c r="N198" s="814"/>
    </row>
    <row r="199" spans="1:14">
      <c r="A199" s="1063" t="s">
        <v>669</v>
      </c>
      <c r="B199" s="1064"/>
      <c r="C199" s="1064"/>
      <c r="D199" s="1064"/>
      <c r="E199" s="1064"/>
      <c r="F199" s="1064"/>
      <c r="G199" s="1064"/>
      <c r="H199" s="1064"/>
      <c r="I199" s="1064"/>
      <c r="J199" s="1064"/>
      <c r="K199" s="1064"/>
      <c r="L199" s="1064"/>
      <c r="M199" s="1064"/>
      <c r="N199" s="1065"/>
    </row>
    <row r="200" spans="1:14" ht="33.75">
      <c r="A200" s="737" t="s">
        <v>443</v>
      </c>
      <c r="B200" s="738" t="s">
        <v>671</v>
      </c>
      <c r="C200" s="1059" t="s">
        <v>672</v>
      </c>
      <c r="D200" s="1059"/>
      <c r="E200" s="1059"/>
      <c r="F200" s="739" t="s">
        <v>673</v>
      </c>
      <c r="G200" s="740"/>
      <c r="H200" s="740"/>
      <c r="I200" s="745">
        <v>2.88</v>
      </c>
      <c r="J200" s="744">
        <v>55.26</v>
      </c>
      <c r="K200" s="740"/>
      <c r="L200" s="744">
        <v>159.15</v>
      </c>
      <c r="M200" s="745">
        <v>7.95</v>
      </c>
      <c r="N200" s="746">
        <v>1265</v>
      </c>
    </row>
    <row r="201" spans="1:14">
      <c r="A201" s="747"/>
      <c r="B201" s="748"/>
      <c r="C201" s="1069" t="s">
        <v>674</v>
      </c>
      <c r="D201" s="1069"/>
      <c r="E201" s="1069"/>
      <c r="F201" s="1069"/>
      <c r="G201" s="1069"/>
      <c r="H201" s="1069"/>
      <c r="I201" s="1069"/>
      <c r="J201" s="1069"/>
      <c r="K201" s="1069"/>
      <c r="L201" s="1069"/>
      <c r="M201" s="1069"/>
      <c r="N201" s="1070"/>
    </row>
    <row r="202" spans="1:14">
      <c r="A202" s="747"/>
      <c r="B202" s="748"/>
      <c r="C202" s="1059" t="s">
        <v>527</v>
      </c>
      <c r="D202" s="1059"/>
      <c r="E202" s="1059"/>
      <c r="F202" s="739"/>
      <c r="G202" s="740"/>
      <c r="H202" s="740"/>
      <c r="I202" s="740"/>
      <c r="J202" s="753"/>
      <c r="K202" s="740"/>
      <c r="L202" s="744">
        <v>159.15</v>
      </c>
      <c r="M202" s="754"/>
      <c r="N202" s="746">
        <v>1265</v>
      </c>
    </row>
    <row r="203" spans="1:14">
      <c r="A203" s="755"/>
      <c r="B203" s="756"/>
      <c r="C203" s="756"/>
      <c r="D203" s="756"/>
      <c r="E203" s="756"/>
      <c r="F203" s="757"/>
      <c r="G203" s="757"/>
      <c r="H203" s="757"/>
      <c r="I203" s="757"/>
      <c r="J203" s="758"/>
      <c r="K203" s="757"/>
      <c r="L203" s="758"/>
      <c r="M203" s="759"/>
      <c r="N203" s="758"/>
    </row>
    <row r="204" spans="1:14">
      <c r="A204" s="762"/>
      <c r="B204" s="763"/>
      <c r="C204" s="1059" t="s">
        <v>675</v>
      </c>
      <c r="D204" s="1059"/>
      <c r="E204" s="1059"/>
      <c r="F204" s="1059"/>
      <c r="G204" s="1059"/>
      <c r="H204" s="1059"/>
      <c r="I204" s="1059"/>
      <c r="J204" s="1059"/>
      <c r="K204" s="1059"/>
      <c r="L204" s="764"/>
      <c r="M204" s="765"/>
      <c r="N204" s="766"/>
    </row>
    <row r="205" spans="1:14">
      <c r="A205" s="767"/>
      <c r="B205" s="752"/>
      <c r="C205" s="1069" t="s">
        <v>529</v>
      </c>
      <c r="D205" s="1069"/>
      <c r="E205" s="1069"/>
      <c r="F205" s="1069"/>
      <c r="G205" s="1069"/>
      <c r="H205" s="1069"/>
      <c r="I205" s="1069"/>
      <c r="J205" s="1069"/>
      <c r="K205" s="1069"/>
      <c r="L205" s="768">
        <v>159.15</v>
      </c>
      <c r="M205" s="769"/>
      <c r="N205" s="772"/>
    </row>
    <row r="206" spans="1:14">
      <c r="A206" s="767"/>
      <c r="B206" s="752"/>
      <c r="C206" s="1069" t="s">
        <v>530</v>
      </c>
      <c r="D206" s="1069"/>
      <c r="E206" s="1069"/>
      <c r="F206" s="1069"/>
      <c r="G206" s="1069"/>
      <c r="H206" s="1069"/>
      <c r="I206" s="1069"/>
      <c r="J206" s="1069"/>
      <c r="K206" s="1069"/>
      <c r="L206" s="771"/>
      <c r="M206" s="769"/>
      <c r="N206" s="772"/>
    </row>
    <row r="207" spans="1:14">
      <c r="A207" s="767"/>
      <c r="B207" s="752"/>
      <c r="C207" s="1069" t="s">
        <v>531</v>
      </c>
      <c r="D207" s="1069"/>
      <c r="E207" s="1069"/>
      <c r="F207" s="1069"/>
      <c r="G207" s="1069"/>
      <c r="H207" s="1069"/>
      <c r="I207" s="1069"/>
      <c r="J207" s="1069"/>
      <c r="K207" s="1069"/>
      <c r="L207" s="768">
        <v>159.15</v>
      </c>
      <c r="M207" s="769"/>
      <c r="N207" s="772"/>
    </row>
    <row r="208" spans="1:14">
      <c r="A208" s="767"/>
      <c r="B208" s="752"/>
      <c r="C208" s="1069" t="s">
        <v>650</v>
      </c>
      <c r="D208" s="1069"/>
      <c r="E208" s="1069"/>
      <c r="F208" s="1069"/>
      <c r="G208" s="1069"/>
      <c r="H208" s="1069"/>
      <c r="I208" s="1069"/>
      <c r="J208" s="1069"/>
      <c r="K208" s="1069"/>
      <c r="L208" s="768">
        <v>159.15</v>
      </c>
      <c r="M208" s="769"/>
      <c r="N208" s="772"/>
    </row>
    <row r="209" spans="1:14">
      <c r="A209" s="767"/>
      <c r="B209" s="752"/>
      <c r="C209" s="1069" t="s">
        <v>530</v>
      </c>
      <c r="D209" s="1069"/>
      <c r="E209" s="1069"/>
      <c r="F209" s="1069"/>
      <c r="G209" s="1069"/>
      <c r="H209" s="1069"/>
      <c r="I209" s="1069"/>
      <c r="J209" s="1069"/>
      <c r="K209" s="1069"/>
      <c r="L209" s="771"/>
      <c r="M209" s="769"/>
      <c r="N209" s="772"/>
    </row>
    <row r="210" spans="1:14">
      <c r="A210" s="767"/>
      <c r="B210" s="752"/>
      <c r="C210" s="1069" t="s">
        <v>662</v>
      </c>
      <c r="D210" s="1069"/>
      <c r="E210" s="1069"/>
      <c r="F210" s="1069"/>
      <c r="G210" s="1069"/>
      <c r="H210" s="1069"/>
      <c r="I210" s="1069"/>
      <c r="J210" s="1069"/>
      <c r="K210" s="1069"/>
      <c r="L210" s="768">
        <v>159.15</v>
      </c>
      <c r="M210" s="769"/>
      <c r="N210" s="772"/>
    </row>
    <row r="211" spans="1:14">
      <c r="A211" s="767"/>
      <c r="B211" s="773"/>
      <c r="C211" s="1073" t="s">
        <v>676</v>
      </c>
      <c r="D211" s="1073"/>
      <c r="E211" s="1073"/>
      <c r="F211" s="1073"/>
      <c r="G211" s="1073"/>
      <c r="H211" s="1073"/>
      <c r="I211" s="1073"/>
      <c r="J211" s="1073"/>
      <c r="K211" s="1073"/>
      <c r="L211" s="774">
        <v>159.15</v>
      </c>
      <c r="M211" s="775"/>
      <c r="N211" s="814"/>
    </row>
    <row r="212" spans="1:14">
      <c r="A212" s="1063" t="s">
        <v>677</v>
      </c>
      <c r="B212" s="1064"/>
      <c r="C212" s="1064"/>
      <c r="D212" s="1064"/>
      <c r="E212" s="1064"/>
      <c r="F212" s="1064"/>
      <c r="G212" s="1064"/>
      <c r="H212" s="1064"/>
      <c r="I212" s="1064"/>
      <c r="J212" s="1064"/>
      <c r="K212" s="1064"/>
      <c r="L212" s="1064"/>
      <c r="M212" s="1064"/>
      <c r="N212" s="1065"/>
    </row>
    <row r="213" spans="1:14" ht="33.75">
      <c r="A213" s="737" t="s">
        <v>625</v>
      </c>
      <c r="B213" s="738" t="s">
        <v>717</v>
      </c>
      <c r="C213" s="1059" t="s">
        <v>718</v>
      </c>
      <c r="D213" s="1059"/>
      <c r="E213" s="1059"/>
      <c r="F213" s="739" t="s">
        <v>719</v>
      </c>
      <c r="G213" s="740"/>
      <c r="H213" s="740"/>
      <c r="I213" s="741">
        <v>2.4E-2</v>
      </c>
      <c r="J213" s="742">
        <v>228248.55</v>
      </c>
      <c r="K213" s="740"/>
      <c r="L213" s="742">
        <v>5477.97</v>
      </c>
      <c r="M213" s="745">
        <v>7.95</v>
      </c>
      <c r="N213" s="746">
        <v>43550</v>
      </c>
    </row>
    <row r="214" spans="1:14">
      <c r="A214" s="747"/>
      <c r="B214" s="748"/>
      <c r="C214" s="1069" t="s">
        <v>674</v>
      </c>
      <c r="D214" s="1069"/>
      <c r="E214" s="1069"/>
      <c r="F214" s="1069"/>
      <c r="G214" s="1069"/>
      <c r="H214" s="1069"/>
      <c r="I214" s="1069"/>
      <c r="J214" s="1069"/>
      <c r="K214" s="1069"/>
      <c r="L214" s="1069"/>
      <c r="M214" s="1069"/>
      <c r="N214" s="1070"/>
    </row>
    <row r="215" spans="1:14">
      <c r="A215" s="750"/>
      <c r="B215" s="749"/>
      <c r="C215" s="1069" t="s">
        <v>720</v>
      </c>
      <c r="D215" s="1069"/>
      <c r="E215" s="1069"/>
      <c r="F215" s="1069"/>
      <c r="G215" s="1069"/>
      <c r="H215" s="1069"/>
      <c r="I215" s="1069"/>
      <c r="J215" s="1069"/>
      <c r="K215" s="1069"/>
      <c r="L215" s="1069"/>
      <c r="M215" s="1069"/>
      <c r="N215" s="1070"/>
    </row>
    <row r="216" spans="1:14">
      <c r="A216" s="747"/>
      <c r="B216" s="748"/>
      <c r="C216" s="1059" t="s">
        <v>527</v>
      </c>
      <c r="D216" s="1059"/>
      <c r="E216" s="1059"/>
      <c r="F216" s="739"/>
      <c r="G216" s="740"/>
      <c r="H216" s="740"/>
      <c r="I216" s="740"/>
      <c r="J216" s="753"/>
      <c r="K216" s="740"/>
      <c r="L216" s="742">
        <v>5477.97</v>
      </c>
      <c r="M216" s="754"/>
      <c r="N216" s="746">
        <v>43550</v>
      </c>
    </row>
    <row r="217" spans="1:14" ht="33.75">
      <c r="A217" s="737" t="s">
        <v>626</v>
      </c>
      <c r="B217" s="738" t="s">
        <v>721</v>
      </c>
      <c r="C217" s="1059" t="s">
        <v>722</v>
      </c>
      <c r="D217" s="1059"/>
      <c r="E217" s="1059"/>
      <c r="F217" s="739" t="s">
        <v>693</v>
      </c>
      <c r="G217" s="740"/>
      <c r="H217" s="740"/>
      <c r="I217" s="811">
        <v>4</v>
      </c>
      <c r="J217" s="744">
        <v>776.69</v>
      </c>
      <c r="K217" s="740"/>
      <c r="L217" s="742">
        <v>3106.76</v>
      </c>
      <c r="M217" s="745">
        <v>7.95</v>
      </c>
      <c r="N217" s="746">
        <v>24699</v>
      </c>
    </row>
    <row r="218" spans="1:14">
      <c r="A218" s="747"/>
      <c r="B218" s="748"/>
      <c r="C218" s="1069" t="s">
        <v>674</v>
      </c>
      <c r="D218" s="1069"/>
      <c r="E218" s="1069"/>
      <c r="F218" s="1069"/>
      <c r="G218" s="1069"/>
      <c r="H218" s="1069"/>
      <c r="I218" s="1069"/>
      <c r="J218" s="1069"/>
      <c r="K218" s="1069"/>
      <c r="L218" s="1069"/>
      <c r="M218" s="1069"/>
      <c r="N218" s="1070"/>
    </row>
    <row r="219" spans="1:14">
      <c r="A219" s="747"/>
      <c r="B219" s="748"/>
      <c r="C219" s="1059" t="s">
        <v>527</v>
      </c>
      <c r="D219" s="1059"/>
      <c r="E219" s="1059"/>
      <c r="F219" s="739"/>
      <c r="G219" s="740"/>
      <c r="H219" s="740"/>
      <c r="I219" s="740"/>
      <c r="J219" s="753"/>
      <c r="K219" s="740"/>
      <c r="L219" s="742">
        <v>3106.76</v>
      </c>
      <c r="M219" s="754"/>
      <c r="N219" s="746">
        <v>24699</v>
      </c>
    </row>
    <row r="220" spans="1:14" ht="56.25">
      <c r="A220" s="737" t="s">
        <v>635</v>
      </c>
      <c r="B220" s="738" t="s">
        <v>723</v>
      </c>
      <c r="C220" s="1059" t="s">
        <v>724</v>
      </c>
      <c r="D220" s="1059"/>
      <c r="E220" s="1059"/>
      <c r="F220" s="739" t="s">
        <v>681</v>
      </c>
      <c r="G220" s="740"/>
      <c r="H220" s="740"/>
      <c r="I220" s="811">
        <v>48</v>
      </c>
      <c r="J220" s="744">
        <v>346.42</v>
      </c>
      <c r="K220" s="740"/>
      <c r="L220" s="742">
        <v>16628.16</v>
      </c>
      <c r="M220" s="745">
        <v>7.95</v>
      </c>
      <c r="N220" s="746">
        <v>132194</v>
      </c>
    </row>
    <row r="221" spans="1:14">
      <c r="A221" s="747"/>
      <c r="B221" s="748"/>
      <c r="C221" s="1069" t="s">
        <v>674</v>
      </c>
      <c r="D221" s="1069"/>
      <c r="E221" s="1069"/>
      <c r="F221" s="1069"/>
      <c r="G221" s="1069"/>
      <c r="H221" s="1069"/>
      <c r="I221" s="1069"/>
      <c r="J221" s="1069"/>
      <c r="K221" s="1069"/>
      <c r="L221" s="1069"/>
      <c r="M221" s="1069"/>
      <c r="N221" s="1070"/>
    </row>
    <row r="222" spans="1:14">
      <c r="A222" s="750"/>
      <c r="B222" s="749"/>
      <c r="C222" s="1069" t="s">
        <v>725</v>
      </c>
      <c r="D222" s="1069"/>
      <c r="E222" s="1069"/>
      <c r="F222" s="1069"/>
      <c r="G222" s="1069"/>
      <c r="H222" s="1069"/>
      <c r="I222" s="1069"/>
      <c r="J222" s="1069"/>
      <c r="K222" s="1069"/>
      <c r="L222" s="1069"/>
      <c r="M222" s="1069"/>
      <c r="N222" s="1070"/>
    </row>
    <row r="223" spans="1:14">
      <c r="A223" s="747"/>
      <c r="B223" s="748"/>
      <c r="C223" s="1059" t="s">
        <v>527</v>
      </c>
      <c r="D223" s="1059"/>
      <c r="E223" s="1059"/>
      <c r="F223" s="739"/>
      <c r="G223" s="740"/>
      <c r="H223" s="740"/>
      <c r="I223" s="740"/>
      <c r="J223" s="753"/>
      <c r="K223" s="740"/>
      <c r="L223" s="742">
        <v>16628.16</v>
      </c>
      <c r="M223" s="754"/>
      <c r="N223" s="746">
        <v>132194</v>
      </c>
    </row>
    <row r="224" spans="1:14" ht="56.25">
      <c r="A224" s="737" t="s">
        <v>640</v>
      </c>
      <c r="B224" s="738" t="s">
        <v>726</v>
      </c>
      <c r="C224" s="1059" t="s">
        <v>727</v>
      </c>
      <c r="D224" s="1059"/>
      <c r="E224" s="1059"/>
      <c r="F224" s="739" t="s">
        <v>693</v>
      </c>
      <c r="G224" s="740"/>
      <c r="H224" s="740"/>
      <c r="I224" s="811">
        <v>4</v>
      </c>
      <c r="J224" s="744">
        <v>188.68</v>
      </c>
      <c r="K224" s="740"/>
      <c r="L224" s="744">
        <v>754.72</v>
      </c>
      <c r="M224" s="745">
        <v>7.95</v>
      </c>
      <c r="N224" s="746">
        <v>6000</v>
      </c>
    </row>
    <row r="225" spans="1:14">
      <c r="A225" s="747"/>
      <c r="B225" s="748"/>
      <c r="C225" s="1069" t="s">
        <v>674</v>
      </c>
      <c r="D225" s="1069"/>
      <c r="E225" s="1069"/>
      <c r="F225" s="1069"/>
      <c r="G225" s="1069"/>
      <c r="H225" s="1069"/>
      <c r="I225" s="1069"/>
      <c r="J225" s="1069"/>
      <c r="K225" s="1069"/>
      <c r="L225" s="1069"/>
      <c r="M225" s="1069"/>
      <c r="N225" s="1070"/>
    </row>
    <row r="226" spans="1:14">
      <c r="A226" s="750"/>
      <c r="B226" s="749"/>
      <c r="C226" s="1069" t="s">
        <v>728</v>
      </c>
      <c r="D226" s="1069"/>
      <c r="E226" s="1069"/>
      <c r="F226" s="1069"/>
      <c r="G226" s="1069"/>
      <c r="H226" s="1069"/>
      <c r="I226" s="1069"/>
      <c r="J226" s="1069"/>
      <c r="K226" s="1069"/>
      <c r="L226" s="1069"/>
      <c r="M226" s="1069"/>
      <c r="N226" s="1070"/>
    </row>
    <row r="227" spans="1:14">
      <c r="A227" s="747"/>
      <c r="B227" s="748"/>
      <c r="C227" s="1059" t="s">
        <v>527</v>
      </c>
      <c r="D227" s="1059"/>
      <c r="E227" s="1059"/>
      <c r="F227" s="739"/>
      <c r="G227" s="740"/>
      <c r="H227" s="740"/>
      <c r="I227" s="740"/>
      <c r="J227" s="753"/>
      <c r="K227" s="740"/>
      <c r="L227" s="744">
        <v>754.72</v>
      </c>
      <c r="M227" s="754"/>
      <c r="N227" s="746">
        <v>6000</v>
      </c>
    </row>
    <row r="228" spans="1:14">
      <c r="A228" s="755"/>
      <c r="B228" s="756"/>
      <c r="C228" s="756"/>
      <c r="D228" s="756"/>
      <c r="E228" s="756"/>
      <c r="F228" s="757"/>
      <c r="G228" s="757"/>
      <c r="H228" s="757"/>
      <c r="I228" s="757"/>
      <c r="J228" s="758"/>
      <c r="K228" s="757"/>
      <c r="L228" s="758"/>
      <c r="M228" s="759"/>
      <c r="N228" s="758"/>
    </row>
    <row r="229" spans="1:14">
      <c r="A229" s="762"/>
      <c r="B229" s="763"/>
      <c r="C229" s="1059" t="s">
        <v>699</v>
      </c>
      <c r="D229" s="1059"/>
      <c r="E229" s="1059"/>
      <c r="F229" s="1059"/>
      <c r="G229" s="1059"/>
      <c r="H229" s="1059"/>
      <c r="I229" s="1059"/>
      <c r="J229" s="1059"/>
      <c r="K229" s="1059"/>
      <c r="L229" s="764"/>
      <c r="M229" s="765"/>
      <c r="N229" s="766"/>
    </row>
    <row r="230" spans="1:14">
      <c r="A230" s="767"/>
      <c r="B230" s="752"/>
      <c r="C230" s="1069" t="s">
        <v>529</v>
      </c>
      <c r="D230" s="1069"/>
      <c r="E230" s="1069"/>
      <c r="F230" s="1069"/>
      <c r="G230" s="1069"/>
      <c r="H230" s="1069"/>
      <c r="I230" s="1069"/>
      <c r="J230" s="1069"/>
      <c r="K230" s="1069"/>
      <c r="L230" s="813">
        <v>25967.61</v>
      </c>
      <c r="M230" s="769"/>
      <c r="N230" s="772"/>
    </row>
    <row r="231" spans="1:14">
      <c r="A231" s="767"/>
      <c r="B231" s="752"/>
      <c r="C231" s="1069" t="s">
        <v>530</v>
      </c>
      <c r="D231" s="1069"/>
      <c r="E231" s="1069"/>
      <c r="F231" s="1069"/>
      <c r="G231" s="1069"/>
      <c r="H231" s="1069"/>
      <c r="I231" s="1069"/>
      <c r="J231" s="1069"/>
      <c r="K231" s="1069"/>
      <c r="L231" s="771"/>
      <c r="M231" s="769"/>
      <c r="N231" s="772"/>
    </row>
    <row r="232" spans="1:14">
      <c r="A232" s="767"/>
      <c r="B232" s="752"/>
      <c r="C232" s="1069" t="s">
        <v>531</v>
      </c>
      <c r="D232" s="1069"/>
      <c r="E232" s="1069"/>
      <c r="F232" s="1069"/>
      <c r="G232" s="1069"/>
      <c r="H232" s="1069"/>
      <c r="I232" s="1069"/>
      <c r="J232" s="1069"/>
      <c r="K232" s="1069"/>
      <c r="L232" s="813">
        <v>25967.61</v>
      </c>
      <c r="M232" s="769"/>
      <c r="N232" s="772"/>
    </row>
    <row r="233" spans="1:14">
      <c r="A233" s="767"/>
      <c r="B233" s="752"/>
      <c r="C233" s="1069" t="s">
        <v>650</v>
      </c>
      <c r="D233" s="1069"/>
      <c r="E233" s="1069"/>
      <c r="F233" s="1069"/>
      <c r="G233" s="1069"/>
      <c r="H233" s="1069"/>
      <c r="I233" s="1069"/>
      <c r="J233" s="1069"/>
      <c r="K233" s="1069"/>
      <c r="L233" s="813">
        <v>25967.61</v>
      </c>
      <c r="M233" s="769"/>
      <c r="N233" s="772"/>
    </row>
    <row r="234" spans="1:14">
      <c r="A234" s="767"/>
      <c r="B234" s="752"/>
      <c r="C234" s="1069" t="s">
        <v>530</v>
      </c>
      <c r="D234" s="1069"/>
      <c r="E234" s="1069"/>
      <c r="F234" s="1069"/>
      <c r="G234" s="1069"/>
      <c r="H234" s="1069"/>
      <c r="I234" s="1069"/>
      <c r="J234" s="1069"/>
      <c r="K234" s="1069"/>
      <c r="L234" s="771"/>
      <c r="M234" s="769"/>
      <c r="N234" s="772"/>
    </row>
    <row r="235" spans="1:14">
      <c r="A235" s="767"/>
      <c r="B235" s="752"/>
      <c r="C235" s="1069" t="s">
        <v>662</v>
      </c>
      <c r="D235" s="1069"/>
      <c r="E235" s="1069"/>
      <c r="F235" s="1069"/>
      <c r="G235" s="1069"/>
      <c r="H235" s="1069"/>
      <c r="I235" s="1069"/>
      <c r="J235" s="1069"/>
      <c r="K235" s="1069"/>
      <c r="L235" s="813">
        <v>25967.61</v>
      </c>
      <c r="M235" s="769"/>
      <c r="N235" s="772"/>
    </row>
    <row r="236" spans="1:14">
      <c r="A236" s="767"/>
      <c r="B236" s="773"/>
      <c r="C236" s="1073" t="s">
        <v>700</v>
      </c>
      <c r="D236" s="1073"/>
      <c r="E236" s="1073"/>
      <c r="F236" s="1073"/>
      <c r="G236" s="1073"/>
      <c r="H236" s="1073"/>
      <c r="I236" s="1073"/>
      <c r="J236" s="1073"/>
      <c r="K236" s="1073"/>
      <c r="L236" s="777">
        <v>25967.61</v>
      </c>
      <c r="M236" s="775"/>
      <c r="N236" s="814"/>
    </row>
    <row r="237" spans="1:14">
      <c r="B237" s="760"/>
      <c r="C237" s="760"/>
      <c r="D237" s="760"/>
      <c r="E237" s="760"/>
      <c r="F237" s="760"/>
      <c r="G237" s="760"/>
      <c r="H237" s="760"/>
      <c r="I237" s="760"/>
      <c r="J237" s="760"/>
      <c r="K237" s="760"/>
      <c r="L237" s="761"/>
      <c r="M237" s="761"/>
      <c r="N237" s="761"/>
    </row>
    <row r="238" spans="1:14">
      <c r="A238" s="762"/>
      <c r="B238" s="763"/>
      <c r="C238" s="1059" t="s">
        <v>528</v>
      </c>
      <c r="D238" s="1059"/>
      <c r="E238" s="1059"/>
      <c r="F238" s="1059"/>
      <c r="G238" s="1059"/>
      <c r="H238" s="1059"/>
      <c r="I238" s="1059"/>
      <c r="J238" s="1059"/>
      <c r="K238" s="1059"/>
      <c r="L238" s="764"/>
      <c r="M238" s="765"/>
      <c r="N238" s="766"/>
    </row>
    <row r="239" spans="1:14">
      <c r="A239" s="767"/>
      <c r="B239" s="752"/>
      <c r="C239" s="1069" t="s">
        <v>529</v>
      </c>
      <c r="D239" s="1069"/>
      <c r="E239" s="1069"/>
      <c r="F239" s="1069"/>
      <c r="G239" s="1069"/>
      <c r="H239" s="1069"/>
      <c r="I239" s="1069"/>
      <c r="J239" s="1069"/>
      <c r="K239" s="1069"/>
      <c r="L239" s="813">
        <v>27368.93</v>
      </c>
      <c r="M239" s="769"/>
      <c r="N239" s="770">
        <v>230288</v>
      </c>
    </row>
    <row r="240" spans="1:14">
      <c r="A240" s="767"/>
      <c r="B240" s="752"/>
      <c r="C240" s="1069" t="s">
        <v>530</v>
      </c>
      <c r="D240" s="1069"/>
      <c r="E240" s="1069"/>
      <c r="F240" s="1069"/>
      <c r="G240" s="1069"/>
      <c r="H240" s="1069"/>
      <c r="I240" s="1069"/>
      <c r="J240" s="1069"/>
      <c r="K240" s="1069"/>
      <c r="L240" s="771"/>
      <c r="M240" s="769"/>
      <c r="N240" s="772"/>
    </row>
    <row r="241" spans="1:14">
      <c r="A241" s="767"/>
      <c r="B241" s="752"/>
      <c r="C241" s="1069" t="s">
        <v>647</v>
      </c>
      <c r="D241" s="1069"/>
      <c r="E241" s="1069"/>
      <c r="F241" s="1069"/>
      <c r="G241" s="1069"/>
      <c r="H241" s="1069"/>
      <c r="I241" s="1069"/>
      <c r="J241" s="1069"/>
      <c r="K241" s="1069"/>
      <c r="L241" s="768">
        <v>639.4</v>
      </c>
      <c r="M241" s="769"/>
      <c r="N241" s="770">
        <v>17315</v>
      </c>
    </row>
    <row r="242" spans="1:14">
      <c r="A242" s="767"/>
      <c r="B242" s="752"/>
      <c r="C242" s="1069" t="s">
        <v>648</v>
      </c>
      <c r="D242" s="1069"/>
      <c r="E242" s="1069"/>
      <c r="F242" s="1069"/>
      <c r="G242" s="1069"/>
      <c r="H242" s="1069"/>
      <c r="I242" s="1069"/>
      <c r="J242" s="1069"/>
      <c r="K242" s="1069"/>
      <c r="L242" s="768">
        <v>178.49</v>
      </c>
      <c r="M242" s="769"/>
      <c r="N242" s="770">
        <v>1892</v>
      </c>
    </row>
    <row r="243" spans="1:14">
      <c r="A243" s="767"/>
      <c r="B243" s="752"/>
      <c r="C243" s="1069" t="s">
        <v>649</v>
      </c>
      <c r="D243" s="1069"/>
      <c r="E243" s="1069"/>
      <c r="F243" s="1069"/>
      <c r="G243" s="1069"/>
      <c r="H243" s="1069"/>
      <c r="I243" s="1069"/>
      <c r="J243" s="1069"/>
      <c r="K243" s="1069"/>
      <c r="L243" s="768">
        <v>21.26</v>
      </c>
      <c r="M243" s="769"/>
      <c r="N243" s="786">
        <v>576</v>
      </c>
    </row>
    <row r="244" spans="1:14">
      <c r="A244" s="767"/>
      <c r="B244" s="752"/>
      <c r="C244" s="1069" t="s">
        <v>531</v>
      </c>
      <c r="D244" s="1069"/>
      <c r="E244" s="1069"/>
      <c r="F244" s="1069"/>
      <c r="G244" s="1069"/>
      <c r="H244" s="1069"/>
      <c r="I244" s="1069"/>
      <c r="J244" s="1069"/>
      <c r="K244" s="1069"/>
      <c r="L244" s="813">
        <v>26551.040000000001</v>
      </c>
      <c r="M244" s="769"/>
      <c r="N244" s="770">
        <v>211081</v>
      </c>
    </row>
    <row r="245" spans="1:14">
      <c r="A245" s="767"/>
      <c r="B245" s="752"/>
      <c r="C245" s="1069" t="s">
        <v>650</v>
      </c>
      <c r="D245" s="1069"/>
      <c r="E245" s="1069"/>
      <c r="F245" s="1069"/>
      <c r="G245" s="1069"/>
      <c r="H245" s="1069"/>
      <c r="I245" s="1069"/>
      <c r="J245" s="1069"/>
      <c r="K245" s="1069"/>
      <c r="L245" s="813">
        <v>26379.33</v>
      </c>
      <c r="M245" s="769"/>
      <c r="N245" s="770">
        <v>213249</v>
      </c>
    </row>
    <row r="246" spans="1:14">
      <c r="A246" s="767"/>
      <c r="B246" s="752"/>
      <c r="C246" s="1069" t="s">
        <v>651</v>
      </c>
      <c r="D246" s="1069"/>
      <c r="E246" s="1069"/>
      <c r="F246" s="1069"/>
      <c r="G246" s="1069"/>
      <c r="H246" s="1069"/>
      <c r="I246" s="1069"/>
      <c r="J246" s="1069"/>
      <c r="K246" s="1069"/>
      <c r="L246" s="813">
        <v>26340.82</v>
      </c>
      <c r="M246" s="769"/>
      <c r="N246" s="770">
        <v>212840</v>
      </c>
    </row>
    <row r="247" spans="1:14">
      <c r="A247" s="767"/>
      <c r="B247" s="752"/>
      <c r="C247" s="1069" t="s">
        <v>534</v>
      </c>
      <c r="D247" s="1069"/>
      <c r="E247" s="1069"/>
      <c r="F247" s="1069"/>
      <c r="G247" s="1069"/>
      <c r="H247" s="1069"/>
      <c r="I247" s="1069"/>
      <c r="J247" s="1069"/>
      <c r="K247" s="1069"/>
      <c r="L247" s="771"/>
      <c r="M247" s="769"/>
      <c r="N247" s="772"/>
    </row>
    <row r="248" spans="1:14">
      <c r="A248" s="767"/>
      <c r="B248" s="752"/>
      <c r="C248" s="1069" t="s">
        <v>652</v>
      </c>
      <c r="D248" s="1069"/>
      <c r="E248" s="1069"/>
      <c r="F248" s="1069"/>
      <c r="G248" s="1069"/>
      <c r="H248" s="1069"/>
      <c r="I248" s="1069"/>
      <c r="J248" s="1069"/>
      <c r="K248" s="1069"/>
      <c r="L248" s="768">
        <v>64.98</v>
      </c>
      <c r="M248" s="769"/>
      <c r="N248" s="770">
        <v>1760</v>
      </c>
    </row>
    <row r="249" spans="1:14">
      <c r="A249" s="767"/>
      <c r="B249" s="752"/>
      <c r="C249" s="1069" t="s">
        <v>653</v>
      </c>
      <c r="D249" s="1069"/>
      <c r="E249" s="1069"/>
      <c r="F249" s="1069"/>
      <c r="G249" s="1069"/>
      <c r="H249" s="1069"/>
      <c r="I249" s="1069"/>
      <c r="J249" s="1069"/>
      <c r="K249" s="1069"/>
      <c r="L249" s="768">
        <v>36.67</v>
      </c>
      <c r="M249" s="769"/>
      <c r="N249" s="786">
        <v>388</v>
      </c>
    </row>
    <row r="250" spans="1:14">
      <c r="A250" s="767"/>
      <c r="B250" s="752"/>
      <c r="C250" s="1069" t="s">
        <v>654</v>
      </c>
      <c r="D250" s="1069"/>
      <c r="E250" s="1069"/>
      <c r="F250" s="1069"/>
      <c r="G250" s="1069"/>
      <c r="H250" s="1069"/>
      <c r="I250" s="1069"/>
      <c r="J250" s="1069"/>
      <c r="K250" s="1069"/>
      <c r="L250" s="768">
        <v>6.18</v>
      </c>
      <c r="M250" s="769"/>
      <c r="N250" s="786">
        <v>168</v>
      </c>
    </row>
    <row r="251" spans="1:14">
      <c r="A251" s="767"/>
      <c r="B251" s="752"/>
      <c r="C251" s="1069" t="s">
        <v>535</v>
      </c>
      <c r="D251" s="1069"/>
      <c r="E251" s="1069"/>
      <c r="F251" s="1069"/>
      <c r="G251" s="1069"/>
      <c r="H251" s="1069"/>
      <c r="I251" s="1069"/>
      <c r="J251" s="1069"/>
      <c r="K251" s="1069"/>
      <c r="L251" s="813">
        <v>26130.03</v>
      </c>
      <c r="M251" s="769"/>
      <c r="N251" s="770">
        <v>207734</v>
      </c>
    </row>
    <row r="252" spans="1:14">
      <c r="A252" s="767"/>
      <c r="B252" s="752"/>
      <c r="C252" s="1069" t="s">
        <v>655</v>
      </c>
      <c r="D252" s="1069"/>
      <c r="E252" s="1069"/>
      <c r="F252" s="1069"/>
      <c r="G252" s="1069"/>
      <c r="H252" s="1069"/>
      <c r="I252" s="1069"/>
      <c r="J252" s="1069"/>
      <c r="K252" s="1069"/>
      <c r="L252" s="768">
        <v>69.12</v>
      </c>
      <c r="M252" s="769"/>
      <c r="N252" s="770">
        <v>1874</v>
      </c>
    </row>
    <row r="253" spans="1:14">
      <c r="A253" s="767"/>
      <c r="B253" s="752"/>
      <c r="C253" s="1069" t="s">
        <v>656</v>
      </c>
      <c r="D253" s="1069"/>
      <c r="E253" s="1069"/>
      <c r="F253" s="1069"/>
      <c r="G253" s="1069"/>
      <c r="H253" s="1069"/>
      <c r="I253" s="1069"/>
      <c r="J253" s="1069"/>
      <c r="K253" s="1069"/>
      <c r="L253" s="768">
        <v>40.020000000000003</v>
      </c>
      <c r="M253" s="769"/>
      <c r="N253" s="770">
        <v>1084</v>
      </c>
    </row>
    <row r="254" spans="1:14">
      <c r="A254" s="767"/>
      <c r="B254" s="752"/>
      <c r="C254" s="1069" t="s">
        <v>657</v>
      </c>
      <c r="D254" s="1069"/>
      <c r="E254" s="1069"/>
      <c r="F254" s="1069"/>
      <c r="G254" s="1069"/>
      <c r="H254" s="1069"/>
      <c r="I254" s="1069"/>
      <c r="J254" s="1069"/>
      <c r="K254" s="1069"/>
      <c r="L254" s="768">
        <v>38.51</v>
      </c>
      <c r="M254" s="769"/>
      <c r="N254" s="786">
        <v>409</v>
      </c>
    </row>
    <row r="255" spans="1:14">
      <c r="A255" s="767"/>
      <c r="B255" s="752"/>
      <c r="C255" s="1069" t="s">
        <v>658</v>
      </c>
      <c r="D255" s="1069"/>
      <c r="E255" s="1069"/>
      <c r="F255" s="1069"/>
      <c r="G255" s="1069"/>
      <c r="H255" s="1069"/>
      <c r="I255" s="1069"/>
      <c r="J255" s="1069"/>
      <c r="K255" s="1069"/>
      <c r="L255" s="813">
        <v>1971.2</v>
      </c>
      <c r="M255" s="769"/>
      <c r="N255" s="770">
        <v>43623</v>
      </c>
    </row>
    <row r="256" spans="1:14">
      <c r="A256" s="767"/>
      <c r="B256" s="752"/>
      <c r="C256" s="1069" t="s">
        <v>530</v>
      </c>
      <c r="D256" s="1069"/>
      <c r="E256" s="1069"/>
      <c r="F256" s="1069"/>
      <c r="G256" s="1069"/>
      <c r="H256" s="1069"/>
      <c r="I256" s="1069"/>
      <c r="J256" s="1069"/>
      <c r="K256" s="1069"/>
      <c r="L256" s="771"/>
      <c r="M256" s="769"/>
      <c r="N256" s="772"/>
    </row>
    <row r="257" spans="1:14">
      <c r="A257" s="767"/>
      <c r="B257" s="752"/>
      <c r="C257" s="1069" t="s">
        <v>659</v>
      </c>
      <c r="D257" s="1069"/>
      <c r="E257" s="1069"/>
      <c r="F257" s="1069"/>
      <c r="G257" s="1069"/>
      <c r="H257" s="1069"/>
      <c r="I257" s="1069"/>
      <c r="J257" s="1069"/>
      <c r="K257" s="1069"/>
      <c r="L257" s="768">
        <v>574.41999999999996</v>
      </c>
      <c r="M257" s="769"/>
      <c r="N257" s="770">
        <v>15555</v>
      </c>
    </row>
    <row r="258" spans="1:14">
      <c r="A258" s="767"/>
      <c r="B258" s="752"/>
      <c r="C258" s="1069" t="s">
        <v>660</v>
      </c>
      <c r="D258" s="1069"/>
      <c r="E258" s="1069"/>
      <c r="F258" s="1069"/>
      <c r="G258" s="1069"/>
      <c r="H258" s="1069"/>
      <c r="I258" s="1069"/>
      <c r="J258" s="1069"/>
      <c r="K258" s="1069"/>
      <c r="L258" s="768">
        <v>103.31</v>
      </c>
      <c r="M258" s="769"/>
      <c r="N258" s="770">
        <v>1095</v>
      </c>
    </row>
    <row r="259" spans="1:14">
      <c r="A259" s="767"/>
      <c r="B259" s="752"/>
      <c r="C259" s="1069" t="s">
        <v>661</v>
      </c>
      <c r="D259" s="1069"/>
      <c r="E259" s="1069"/>
      <c r="F259" s="1069"/>
      <c r="G259" s="1069"/>
      <c r="H259" s="1069"/>
      <c r="I259" s="1069"/>
      <c r="J259" s="1069"/>
      <c r="K259" s="1069"/>
      <c r="L259" s="768">
        <v>15.08</v>
      </c>
      <c r="M259" s="769"/>
      <c r="N259" s="786">
        <v>408</v>
      </c>
    </row>
    <row r="260" spans="1:14">
      <c r="A260" s="767"/>
      <c r="B260" s="752"/>
      <c r="C260" s="1069" t="s">
        <v>662</v>
      </c>
      <c r="D260" s="1069"/>
      <c r="E260" s="1069"/>
      <c r="F260" s="1069"/>
      <c r="G260" s="1069"/>
      <c r="H260" s="1069"/>
      <c r="I260" s="1069"/>
      <c r="J260" s="1069"/>
      <c r="K260" s="1069"/>
      <c r="L260" s="768">
        <v>421.01</v>
      </c>
      <c r="M260" s="769"/>
      <c r="N260" s="770">
        <v>3347</v>
      </c>
    </row>
    <row r="261" spans="1:14">
      <c r="A261" s="767"/>
      <c r="B261" s="752"/>
      <c r="C261" s="1069" t="s">
        <v>663</v>
      </c>
      <c r="D261" s="1069"/>
      <c r="E261" s="1069"/>
      <c r="F261" s="1069"/>
      <c r="G261" s="1069"/>
      <c r="H261" s="1069"/>
      <c r="I261" s="1069"/>
      <c r="J261" s="1069"/>
      <c r="K261" s="1069"/>
      <c r="L261" s="768">
        <v>571.82000000000005</v>
      </c>
      <c r="M261" s="769"/>
      <c r="N261" s="770">
        <v>15485</v>
      </c>
    </row>
    <row r="262" spans="1:14">
      <c r="A262" s="767"/>
      <c r="B262" s="752"/>
      <c r="C262" s="1069" t="s">
        <v>664</v>
      </c>
      <c r="D262" s="1069"/>
      <c r="E262" s="1069"/>
      <c r="F262" s="1069"/>
      <c r="G262" s="1069"/>
      <c r="H262" s="1069"/>
      <c r="I262" s="1069"/>
      <c r="J262" s="1069"/>
      <c r="K262" s="1069"/>
      <c r="L262" s="768">
        <v>300.64</v>
      </c>
      <c r="M262" s="769"/>
      <c r="N262" s="770">
        <v>8141</v>
      </c>
    </row>
    <row r="263" spans="1:14">
      <c r="A263" s="767"/>
      <c r="B263" s="752"/>
      <c r="C263" s="1069" t="s">
        <v>665</v>
      </c>
      <c r="D263" s="1069"/>
      <c r="E263" s="1069"/>
      <c r="F263" s="1069"/>
      <c r="G263" s="1069"/>
      <c r="H263" s="1069"/>
      <c r="I263" s="1069"/>
      <c r="J263" s="1069"/>
      <c r="K263" s="1069"/>
      <c r="L263" s="768">
        <v>660.66</v>
      </c>
      <c r="M263" s="769"/>
      <c r="N263" s="770">
        <v>17891</v>
      </c>
    </row>
    <row r="264" spans="1:14">
      <c r="A264" s="767"/>
      <c r="B264" s="752"/>
      <c r="C264" s="1069" t="s">
        <v>666</v>
      </c>
      <c r="D264" s="1069"/>
      <c r="E264" s="1069"/>
      <c r="F264" s="1069"/>
      <c r="G264" s="1069"/>
      <c r="H264" s="1069"/>
      <c r="I264" s="1069"/>
      <c r="J264" s="1069"/>
      <c r="K264" s="1069"/>
      <c r="L264" s="768">
        <v>640.94000000000005</v>
      </c>
      <c r="M264" s="769"/>
      <c r="N264" s="770">
        <v>17359</v>
      </c>
    </row>
    <row r="265" spans="1:14">
      <c r="A265" s="767"/>
      <c r="B265" s="752"/>
      <c r="C265" s="1069" t="s">
        <v>667</v>
      </c>
      <c r="D265" s="1069"/>
      <c r="E265" s="1069"/>
      <c r="F265" s="1069"/>
      <c r="G265" s="1069"/>
      <c r="H265" s="1069"/>
      <c r="I265" s="1069"/>
      <c r="J265" s="1069"/>
      <c r="K265" s="1069"/>
      <c r="L265" s="768">
        <v>340.66</v>
      </c>
      <c r="M265" s="769"/>
      <c r="N265" s="770">
        <v>9225</v>
      </c>
    </row>
    <row r="266" spans="1:14">
      <c r="A266" s="767"/>
      <c r="B266" s="773"/>
      <c r="C266" s="1073" t="s">
        <v>536</v>
      </c>
      <c r="D266" s="1073"/>
      <c r="E266" s="1073"/>
      <c r="F266" s="1073"/>
      <c r="G266" s="1073"/>
      <c r="H266" s="1073"/>
      <c r="I266" s="1073"/>
      <c r="J266" s="1073"/>
      <c r="K266" s="1073"/>
      <c r="L266" s="777">
        <v>28350.53</v>
      </c>
      <c r="M266" s="775"/>
      <c r="N266" s="776">
        <v>256872</v>
      </c>
    </row>
    <row r="267" spans="1:14">
      <c r="B267" s="758"/>
      <c r="C267" s="756"/>
      <c r="D267" s="756"/>
      <c r="E267" s="756"/>
      <c r="F267" s="756"/>
      <c r="G267" s="756"/>
      <c r="H267" s="756"/>
      <c r="I267" s="756"/>
      <c r="J267" s="756"/>
      <c r="K267" s="756"/>
      <c r="L267" s="777"/>
      <c r="M267" s="778"/>
      <c r="N267" s="779"/>
    </row>
    <row r="268" spans="1:14">
      <c r="A268" s="780"/>
      <c r="B268" s="781"/>
      <c r="C268" s="781"/>
      <c r="D268" s="781"/>
      <c r="E268" s="781"/>
      <c r="F268" s="781"/>
      <c r="G268" s="781"/>
      <c r="H268" s="781"/>
      <c r="I268" s="781"/>
      <c r="J268" s="781"/>
      <c r="K268" s="781"/>
      <c r="L268" s="781"/>
      <c r="M268" s="781"/>
      <c r="N268" s="781"/>
    </row>
    <row r="269" spans="1:14">
      <c r="A269" s="704"/>
      <c r="B269" s="782" t="s">
        <v>537</v>
      </c>
      <c r="C269" s="1072" t="s">
        <v>538</v>
      </c>
      <c r="D269" s="1072"/>
      <c r="E269" s="1072"/>
      <c r="F269" s="1072"/>
      <c r="G269" s="1072"/>
      <c r="H269" s="1072"/>
      <c r="I269" s="1072"/>
      <c r="J269" s="1072"/>
      <c r="K269" s="1072"/>
      <c r="L269" s="1072"/>
      <c r="M269" s="721"/>
      <c r="N269" s="721"/>
    </row>
    <row r="270" spans="1:14">
      <c r="A270" s="704"/>
      <c r="B270" s="783"/>
      <c r="C270" s="1071" t="s">
        <v>539</v>
      </c>
      <c r="D270" s="1071"/>
      <c r="E270" s="1071"/>
      <c r="F270" s="1071"/>
      <c r="G270" s="1071"/>
      <c r="H270" s="1071"/>
      <c r="I270" s="1071"/>
      <c r="J270" s="1071"/>
      <c r="K270" s="1071"/>
      <c r="L270" s="1071"/>
      <c r="M270" s="721"/>
      <c r="N270" s="721"/>
    </row>
    <row r="271" spans="1:14">
      <c r="A271" s="704"/>
      <c r="B271" s="782" t="s">
        <v>540</v>
      </c>
      <c r="C271" s="1072" t="s">
        <v>541</v>
      </c>
      <c r="D271" s="1072"/>
      <c r="E271" s="1072"/>
      <c r="F271" s="1072"/>
      <c r="G271" s="1072"/>
      <c r="H271" s="1072"/>
      <c r="I271" s="1072"/>
      <c r="J271" s="1072"/>
      <c r="K271" s="1072"/>
      <c r="L271" s="1072"/>
      <c r="M271" s="721"/>
      <c r="N271" s="721"/>
    </row>
    <row r="272" spans="1:14">
      <c r="A272" s="704"/>
      <c r="B272" s="721"/>
      <c r="C272" s="1071" t="s">
        <v>539</v>
      </c>
      <c r="D272" s="1071"/>
      <c r="E272" s="1071"/>
      <c r="F272" s="1071"/>
      <c r="G272" s="1071"/>
      <c r="H272" s="1071"/>
      <c r="I272" s="1071"/>
      <c r="J272" s="1071"/>
      <c r="K272" s="1071"/>
      <c r="L272" s="1071"/>
      <c r="M272" s="721"/>
      <c r="N272" s="721"/>
    </row>
  </sheetData>
  <mergeCells count="255">
    <mergeCell ref="L3:N3"/>
    <mergeCell ref="K4:N4"/>
    <mergeCell ref="K5:N5"/>
    <mergeCell ref="K6:N6"/>
    <mergeCell ref="K7:N7"/>
    <mergeCell ref="D10:N10"/>
    <mergeCell ref="A21:N21"/>
    <mergeCell ref="B23:F23"/>
    <mergeCell ref="B24:F24"/>
    <mergeCell ref="L31:M31"/>
    <mergeCell ref="L32:M32"/>
    <mergeCell ref="L33:M33"/>
    <mergeCell ref="A13:N13"/>
    <mergeCell ref="A14:N14"/>
    <mergeCell ref="A16:N16"/>
    <mergeCell ref="A17:N17"/>
    <mergeCell ref="A18:N18"/>
    <mergeCell ref="A20:N20"/>
    <mergeCell ref="M35:M37"/>
    <mergeCell ref="N35:N37"/>
    <mergeCell ref="C38:E38"/>
    <mergeCell ref="A39:N39"/>
    <mergeCell ref="A40:N40"/>
    <mergeCell ref="C41:E41"/>
    <mergeCell ref="A35:A37"/>
    <mergeCell ref="B35:B37"/>
    <mergeCell ref="C35:E37"/>
    <mergeCell ref="F35:F37"/>
    <mergeCell ref="G35:I36"/>
    <mergeCell ref="J35:L36"/>
    <mergeCell ref="C48:E48"/>
    <mergeCell ref="C49:E49"/>
    <mergeCell ref="C50:E50"/>
    <mergeCell ref="C51:E51"/>
    <mergeCell ref="C52:E52"/>
    <mergeCell ref="C53:N53"/>
    <mergeCell ref="C42:N42"/>
    <mergeCell ref="C43:N43"/>
    <mergeCell ref="C44:E44"/>
    <mergeCell ref="C45:E45"/>
    <mergeCell ref="C46:E46"/>
    <mergeCell ref="C47:E47"/>
    <mergeCell ref="C60:E60"/>
    <mergeCell ref="C61:E61"/>
    <mergeCell ref="C62:E62"/>
    <mergeCell ref="C63:E63"/>
    <mergeCell ref="C64:N64"/>
    <mergeCell ref="C65:N65"/>
    <mergeCell ref="C54:N54"/>
    <mergeCell ref="C55:N55"/>
    <mergeCell ref="C56:E56"/>
    <mergeCell ref="C57:E57"/>
    <mergeCell ref="C58:E58"/>
    <mergeCell ref="C59:E59"/>
    <mergeCell ref="C72:E72"/>
    <mergeCell ref="C73:E73"/>
    <mergeCell ref="A74:N74"/>
    <mergeCell ref="C75:E75"/>
    <mergeCell ref="C76:N76"/>
    <mergeCell ref="C77:E77"/>
    <mergeCell ref="C66:E66"/>
    <mergeCell ref="C67:E67"/>
    <mergeCell ref="C68:E68"/>
    <mergeCell ref="C69:E69"/>
    <mergeCell ref="C70:E70"/>
    <mergeCell ref="C71:E71"/>
    <mergeCell ref="C84:E84"/>
    <mergeCell ref="C85:E85"/>
    <mergeCell ref="C86:E86"/>
    <mergeCell ref="C87:E87"/>
    <mergeCell ref="C88:E88"/>
    <mergeCell ref="C89:E89"/>
    <mergeCell ref="C78:E78"/>
    <mergeCell ref="C79:N79"/>
    <mergeCell ref="C80:E80"/>
    <mergeCell ref="C81:E81"/>
    <mergeCell ref="C82:E82"/>
    <mergeCell ref="C83:E83"/>
    <mergeCell ref="C96:E96"/>
    <mergeCell ref="C97:E97"/>
    <mergeCell ref="C98:E98"/>
    <mergeCell ref="C99:E99"/>
    <mergeCell ref="C100:E100"/>
    <mergeCell ref="C101:E101"/>
    <mergeCell ref="C90:E90"/>
    <mergeCell ref="A91:N91"/>
    <mergeCell ref="C92:E92"/>
    <mergeCell ref="C93:N93"/>
    <mergeCell ref="C94:N94"/>
    <mergeCell ref="C95:E95"/>
    <mergeCell ref="C108:E108"/>
    <mergeCell ref="C109:E109"/>
    <mergeCell ref="C110:E110"/>
    <mergeCell ref="C111:E111"/>
    <mergeCell ref="C112:E112"/>
    <mergeCell ref="C113:E113"/>
    <mergeCell ref="C102:E102"/>
    <mergeCell ref="A103:N103"/>
    <mergeCell ref="C104:E104"/>
    <mergeCell ref="C105:N105"/>
    <mergeCell ref="C106:N106"/>
    <mergeCell ref="C107:E107"/>
    <mergeCell ref="C120:N120"/>
    <mergeCell ref="C121:E121"/>
    <mergeCell ref="C122:E122"/>
    <mergeCell ref="C123:E123"/>
    <mergeCell ref="C124:E124"/>
    <mergeCell ref="C125:E125"/>
    <mergeCell ref="C114:E114"/>
    <mergeCell ref="C115:E115"/>
    <mergeCell ref="C116:E116"/>
    <mergeCell ref="C117:E117"/>
    <mergeCell ref="C118:E118"/>
    <mergeCell ref="C119:N119"/>
    <mergeCell ref="C132:E132"/>
    <mergeCell ref="C133:E133"/>
    <mergeCell ref="C134:E134"/>
    <mergeCell ref="C135:E135"/>
    <mergeCell ref="C136:E136"/>
    <mergeCell ref="C137:E137"/>
    <mergeCell ref="C126:E126"/>
    <mergeCell ref="C127:E127"/>
    <mergeCell ref="C128:E128"/>
    <mergeCell ref="C129:E129"/>
    <mergeCell ref="C130:N130"/>
    <mergeCell ref="C131:N131"/>
    <mergeCell ref="C144:E144"/>
    <mergeCell ref="C145:N145"/>
    <mergeCell ref="C146:N146"/>
    <mergeCell ref="C147:E147"/>
    <mergeCell ref="C148:E148"/>
    <mergeCell ref="C149:E149"/>
    <mergeCell ref="C138:E138"/>
    <mergeCell ref="C139:E139"/>
    <mergeCell ref="C140:E140"/>
    <mergeCell ref="C141:E141"/>
    <mergeCell ref="C142:E142"/>
    <mergeCell ref="A143:N143"/>
    <mergeCell ref="C156:E156"/>
    <mergeCell ref="C157:N157"/>
    <mergeCell ref="C158:E158"/>
    <mergeCell ref="C159:E159"/>
    <mergeCell ref="C160:E160"/>
    <mergeCell ref="C161:E161"/>
    <mergeCell ref="C150:E150"/>
    <mergeCell ref="C151:E151"/>
    <mergeCell ref="C152:E152"/>
    <mergeCell ref="C153:E153"/>
    <mergeCell ref="C154:E154"/>
    <mergeCell ref="A155:N155"/>
    <mergeCell ref="C168:E168"/>
    <mergeCell ref="C170:K170"/>
    <mergeCell ref="C171:K171"/>
    <mergeCell ref="C172:K172"/>
    <mergeCell ref="C173:K173"/>
    <mergeCell ref="C174:K174"/>
    <mergeCell ref="C162:E162"/>
    <mergeCell ref="C163:E163"/>
    <mergeCell ref="C164:E164"/>
    <mergeCell ref="C165:E165"/>
    <mergeCell ref="C166:E166"/>
    <mergeCell ref="C167:E167"/>
    <mergeCell ref="C181:K181"/>
    <mergeCell ref="C182:K182"/>
    <mergeCell ref="C183:K183"/>
    <mergeCell ref="C184:K184"/>
    <mergeCell ref="C185:K185"/>
    <mergeCell ref="C186:K186"/>
    <mergeCell ref="C175:K175"/>
    <mergeCell ref="C176:K176"/>
    <mergeCell ref="C177:K177"/>
    <mergeCell ref="C178:K178"/>
    <mergeCell ref="C179:K179"/>
    <mergeCell ref="C180:K180"/>
    <mergeCell ref="C193:K193"/>
    <mergeCell ref="C194:K194"/>
    <mergeCell ref="C195:K195"/>
    <mergeCell ref="C196:K196"/>
    <mergeCell ref="C197:K197"/>
    <mergeCell ref="C198:K198"/>
    <mergeCell ref="C187:K187"/>
    <mergeCell ref="C188:K188"/>
    <mergeCell ref="C189:K189"/>
    <mergeCell ref="C190:K190"/>
    <mergeCell ref="C191:K191"/>
    <mergeCell ref="C192:K192"/>
    <mergeCell ref="C206:K206"/>
    <mergeCell ref="C207:K207"/>
    <mergeCell ref="C208:K208"/>
    <mergeCell ref="C209:K209"/>
    <mergeCell ref="C210:K210"/>
    <mergeCell ref="C211:K211"/>
    <mergeCell ref="A199:N199"/>
    <mergeCell ref="C200:E200"/>
    <mergeCell ref="C201:N201"/>
    <mergeCell ref="C202:E202"/>
    <mergeCell ref="C204:K204"/>
    <mergeCell ref="C205:K205"/>
    <mergeCell ref="C218:N218"/>
    <mergeCell ref="C219:E219"/>
    <mergeCell ref="C220:E220"/>
    <mergeCell ref="C221:N221"/>
    <mergeCell ref="C222:N222"/>
    <mergeCell ref="C223:E223"/>
    <mergeCell ref="A212:N212"/>
    <mergeCell ref="C213:E213"/>
    <mergeCell ref="C214:N214"/>
    <mergeCell ref="C215:N215"/>
    <mergeCell ref="C216:E216"/>
    <mergeCell ref="C217:E217"/>
    <mergeCell ref="C231:K231"/>
    <mergeCell ref="C232:K232"/>
    <mergeCell ref="C233:K233"/>
    <mergeCell ref="C234:K234"/>
    <mergeCell ref="C235:K235"/>
    <mergeCell ref="C236:K236"/>
    <mergeCell ref="C224:E224"/>
    <mergeCell ref="C225:N225"/>
    <mergeCell ref="C226:N226"/>
    <mergeCell ref="C227:E227"/>
    <mergeCell ref="C229:K229"/>
    <mergeCell ref="C230:K230"/>
    <mergeCell ref="C244:K244"/>
    <mergeCell ref="C245:K245"/>
    <mergeCell ref="C246:K246"/>
    <mergeCell ref="C247:K247"/>
    <mergeCell ref="C248:K248"/>
    <mergeCell ref="C249:K249"/>
    <mergeCell ref="C238:K238"/>
    <mergeCell ref="C239:K239"/>
    <mergeCell ref="C240:K240"/>
    <mergeCell ref="C241:K241"/>
    <mergeCell ref="C242:K242"/>
    <mergeCell ref="C243:K243"/>
    <mergeCell ref="C256:K256"/>
    <mergeCell ref="C257:K257"/>
    <mergeCell ref="C258:K258"/>
    <mergeCell ref="C259:K259"/>
    <mergeCell ref="C260:K260"/>
    <mergeCell ref="C261:K261"/>
    <mergeCell ref="C250:K250"/>
    <mergeCell ref="C251:K251"/>
    <mergeCell ref="C252:K252"/>
    <mergeCell ref="C253:K253"/>
    <mergeCell ref="C254:K254"/>
    <mergeCell ref="C255:K255"/>
    <mergeCell ref="C270:L270"/>
    <mergeCell ref="C271:L271"/>
    <mergeCell ref="C272:L272"/>
    <mergeCell ref="C262:K262"/>
    <mergeCell ref="C263:K263"/>
    <mergeCell ref="C264:K264"/>
    <mergeCell ref="C265:K265"/>
    <mergeCell ref="C266:K266"/>
    <mergeCell ref="C269:L269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664BF2-2BE4-438F-818C-3BE875FC1171}">
  <dimension ref="A1:N71"/>
  <sheetViews>
    <sheetView topLeftCell="A43" workbookViewId="0">
      <selection activeCell="J26" sqref="J26"/>
    </sheetView>
  </sheetViews>
  <sheetFormatPr defaultRowHeight="12.75"/>
  <sheetData>
    <row r="1" spans="1:14">
      <c r="B1" s="702"/>
      <c r="C1" s="702"/>
      <c r="D1" s="702"/>
      <c r="E1" s="702"/>
      <c r="F1" s="702"/>
      <c r="G1" s="702"/>
      <c r="H1" s="702"/>
      <c r="I1" s="702"/>
      <c r="J1" s="702"/>
      <c r="K1" s="702"/>
      <c r="L1" s="702"/>
      <c r="M1" s="702"/>
      <c r="N1" s="703" t="s">
        <v>473</v>
      </c>
    </row>
    <row r="2" spans="1:14">
      <c r="B2" s="702"/>
      <c r="C2" s="702"/>
      <c r="D2" s="702"/>
      <c r="E2" s="702"/>
      <c r="F2" s="702"/>
      <c r="G2" s="702"/>
      <c r="H2" s="702"/>
      <c r="I2" s="702"/>
      <c r="J2" s="702"/>
      <c r="K2" s="702"/>
      <c r="L2" s="702"/>
      <c r="M2" s="702"/>
      <c r="N2" s="703" t="s">
        <v>474</v>
      </c>
    </row>
    <row r="3" spans="1:14">
      <c r="B3" s="702"/>
      <c r="C3" s="702"/>
      <c r="D3" s="702"/>
      <c r="E3" s="702"/>
      <c r="F3" s="702"/>
      <c r="G3" s="702"/>
      <c r="H3" s="702"/>
      <c r="I3" s="702"/>
      <c r="J3" s="702"/>
      <c r="K3" s="702"/>
      <c r="L3" s="702"/>
      <c r="M3" s="702"/>
      <c r="N3" s="703"/>
    </row>
    <row r="4" spans="1:14">
      <c r="B4" s="702"/>
      <c r="C4" s="702"/>
      <c r="D4" s="702"/>
      <c r="E4" s="702"/>
      <c r="F4" s="702"/>
      <c r="G4" s="702"/>
      <c r="H4" s="702"/>
      <c r="I4" s="702"/>
      <c r="J4" s="702"/>
      <c r="K4" s="705"/>
      <c r="L4" s="1049" t="s">
        <v>158</v>
      </c>
      <c r="M4" s="1049"/>
      <c r="N4" s="1049"/>
    </row>
    <row r="5" spans="1:14">
      <c r="B5" s="702"/>
      <c r="C5" s="702"/>
      <c r="D5" s="702"/>
      <c r="E5" s="702"/>
      <c r="F5" s="702"/>
      <c r="G5" s="702"/>
      <c r="H5" s="702"/>
      <c r="I5" s="702"/>
      <c r="J5" s="702"/>
      <c r="K5" s="1049" t="s">
        <v>428</v>
      </c>
      <c r="L5" s="1049"/>
      <c r="M5" s="1049"/>
      <c r="N5" s="1049"/>
    </row>
    <row r="6" spans="1:14">
      <c r="B6" s="702"/>
      <c r="C6" s="702"/>
      <c r="D6" s="702"/>
      <c r="E6" s="702"/>
      <c r="F6" s="702"/>
      <c r="G6" s="702"/>
      <c r="H6" s="702"/>
      <c r="I6" s="702"/>
      <c r="J6" s="702"/>
      <c r="K6" s="1049" t="s">
        <v>429</v>
      </c>
      <c r="L6" s="1049"/>
      <c r="M6" s="1049"/>
      <c r="N6" s="1049"/>
    </row>
    <row r="7" spans="1:14">
      <c r="B7" s="702"/>
      <c r="C7" s="702"/>
      <c r="D7" s="702"/>
      <c r="E7" s="702"/>
      <c r="F7" s="702"/>
      <c r="G7" s="702"/>
      <c r="H7" s="702"/>
      <c r="I7" s="702"/>
      <c r="J7" s="702"/>
      <c r="K7" s="1049" t="s">
        <v>475</v>
      </c>
      <c r="L7" s="1049"/>
      <c r="M7" s="1049"/>
      <c r="N7" s="1049"/>
    </row>
    <row r="8" spans="1:14">
      <c r="B8" s="702"/>
      <c r="C8" s="702"/>
      <c r="D8" s="702"/>
      <c r="E8" s="702"/>
      <c r="F8" s="702"/>
      <c r="G8" s="702"/>
      <c r="H8" s="702"/>
      <c r="I8" s="702"/>
      <c r="J8" s="702"/>
      <c r="K8" s="1049" t="s">
        <v>476</v>
      </c>
      <c r="L8" s="1049"/>
      <c r="M8" s="1049"/>
      <c r="N8" s="1049"/>
    </row>
    <row r="9" spans="1:14">
      <c r="A9" s="704"/>
      <c r="B9" s="704"/>
      <c r="C9" s="704"/>
      <c r="D9" s="704"/>
      <c r="E9" s="704"/>
      <c r="F9" s="704"/>
      <c r="G9" s="704"/>
      <c r="H9" s="704"/>
      <c r="I9" s="704"/>
      <c r="J9" s="704"/>
      <c r="K9" s="704"/>
      <c r="L9" s="704"/>
      <c r="M9" s="704"/>
      <c r="N9" s="703"/>
    </row>
    <row r="10" spans="1:14">
      <c r="A10" s="706" t="s">
        <v>477</v>
      </c>
      <c r="B10" s="707"/>
      <c r="C10" s="704"/>
      <c r="D10" s="1048" t="s">
        <v>553</v>
      </c>
      <c r="E10" s="1048"/>
      <c r="F10" s="1048"/>
      <c r="G10" s="1048"/>
      <c r="H10" s="1048"/>
      <c r="I10" s="1048"/>
      <c r="J10" s="1048"/>
      <c r="K10" s="1048"/>
      <c r="L10" s="1048"/>
      <c r="M10" s="1048"/>
      <c r="N10" s="1048"/>
    </row>
    <row r="11" spans="1:14">
      <c r="A11" s="706" t="s">
        <v>478</v>
      </c>
      <c r="B11" s="707"/>
      <c r="C11" s="704"/>
      <c r="D11" s="708" t="s">
        <v>479</v>
      </c>
      <c r="E11" s="708"/>
      <c r="F11" s="708"/>
      <c r="G11" s="708"/>
      <c r="H11" s="708"/>
      <c r="I11" s="708"/>
      <c r="J11" s="708"/>
      <c r="K11" s="708"/>
      <c r="L11" s="708"/>
      <c r="M11" s="708"/>
      <c r="N11" s="708"/>
    </row>
    <row r="12" spans="1:14">
      <c r="A12" s="709"/>
      <c r="B12" s="704"/>
      <c r="C12" s="704"/>
      <c r="D12" s="704"/>
      <c r="E12" s="704"/>
      <c r="F12" s="707"/>
      <c r="G12" s="707"/>
      <c r="H12" s="707"/>
      <c r="I12" s="707"/>
      <c r="J12" s="707"/>
      <c r="K12" s="707"/>
      <c r="L12" s="707"/>
      <c r="M12" s="707"/>
      <c r="N12" s="707"/>
    </row>
    <row r="13" spans="1:14" ht="32.25" customHeight="1">
      <c r="A13" s="1051" t="s">
        <v>554</v>
      </c>
      <c r="B13" s="1051"/>
      <c r="C13" s="1051"/>
      <c r="D13" s="1051"/>
      <c r="E13" s="1051"/>
      <c r="F13" s="1051"/>
      <c r="G13" s="1051"/>
      <c r="H13" s="1051"/>
      <c r="I13" s="1051"/>
      <c r="J13" s="1051"/>
      <c r="K13" s="1051"/>
      <c r="L13" s="1051"/>
      <c r="M13" s="1051"/>
      <c r="N13" s="1051"/>
    </row>
    <row r="14" spans="1:14">
      <c r="A14" s="1052" t="s">
        <v>431</v>
      </c>
      <c r="B14" s="1052"/>
      <c r="C14" s="1052"/>
      <c r="D14" s="1052"/>
      <c r="E14" s="1052"/>
      <c r="F14" s="1052"/>
      <c r="G14" s="1052"/>
      <c r="H14" s="1052"/>
      <c r="I14" s="1052"/>
      <c r="J14" s="1052"/>
      <c r="K14" s="1052"/>
      <c r="L14" s="1052"/>
      <c r="M14" s="1052"/>
      <c r="N14" s="1052"/>
    </row>
    <row r="15" spans="1:14">
      <c r="A15" s="710"/>
      <c r="B15" s="710"/>
      <c r="C15" s="710"/>
      <c r="D15" s="710"/>
      <c r="E15" s="710"/>
      <c r="F15" s="710"/>
      <c r="G15" s="710"/>
      <c r="H15" s="710"/>
      <c r="I15" s="710"/>
      <c r="J15" s="710"/>
      <c r="K15" s="710"/>
      <c r="L15" s="710"/>
      <c r="M15" s="710"/>
      <c r="N15" s="710"/>
    </row>
    <row r="16" spans="1:14">
      <c r="A16" s="1053"/>
      <c r="B16" s="1053"/>
      <c r="C16" s="1053"/>
      <c r="D16" s="1053"/>
      <c r="E16" s="1053"/>
      <c r="F16" s="1053"/>
      <c r="G16" s="1053"/>
      <c r="H16" s="1053"/>
      <c r="I16" s="1053"/>
      <c r="J16" s="1053"/>
      <c r="K16" s="1053"/>
      <c r="L16" s="1053"/>
      <c r="M16" s="1053"/>
      <c r="N16" s="1053"/>
    </row>
    <row r="17" spans="1:14">
      <c r="A17" s="1052" t="s">
        <v>481</v>
      </c>
      <c r="B17" s="1052"/>
      <c r="C17" s="1052"/>
      <c r="D17" s="1052"/>
      <c r="E17" s="1052"/>
      <c r="F17" s="1052"/>
      <c r="G17" s="1052"/>
      <c r="H17" s="1052"/>
      <c r="I17" s="1052"/>
      <c r="J17" s="1052"/>
      <c r="K17" s="1052"/>
      <c r="L17" s="1052"/>
      <c r="M17" s="1052"/>
      <c r="N17" s="1052"/>
    </row>
    <row r="18" spans="1:14" ht="18">
      <c r="A18" s="1054" t="s">
        <v>767</v>
      </c>
      <c r="B18" s="1054"/>
      <c r="C18" s="1054"/>
      <c r="D18" s="1054"/>
      <c r="E18" s="1054"/>
      <c r="F18" s="1054"/>
      <c r="G18" s="1054"/>
      <c r="H18" s="1054"/>
      <c r="I18" s="1054"/>
      <c r="J18" s="1054"/>
      <c r="K18" s="1054"/>
      <c r="L18" s="1054"/>
      <c r="M18" s="1054"/>
      <c r="N18" s="1054"/>
    </row>
    <row r="19" spans="1:14" ht="18">
      <c r="A19" s="711"/>
      <c r="B19" s="711"/>
      <c r="C19" s="711"/>
      <c r="D19" s="711"/>
      <c r="E19" s="711"/>
      <c r="F19" s="711"/>
      <c r="G19" s="711"/>
      <c r="H19" s="711"/>
      <c r="I19" s="711"/>
      <c r="J19" s="711"/>
      <c r="K19" s="711"/>
      <c r="L19" s="711"/>
      <c r="M19" s="711"/>
      <c r="N19" s="711"/>
    </row>
    <row r="20" spans="1:14">
      <c r="A20" s="1055" t="s">
        <v>729</v>
      </c>
      <c r="B20" s="1055"/>
      <c r="C20" s="1055"/>
      <c r="D20" s="1055"/>
      <c r="E20" s="1055"/>
      <c r="F20" s="1055"/>
      <c r="G20" s="1055"/>
      <c r="H20" s="1055"/>
      <c r="I20" s="1055"/>
      <c r="J20" s="1055"/>
      <c r="K20" s="1055"/>
      <c r="L20" s="1055"/>
      <c r="M20" s="1055"/>
      <c r="N20" s="1055"/>
    </row>
    <row r="21" spans="1:14">
      <c r="A21" s="1052" t="s">
        <v>484</v>
      </c>
      <c r="B21" s="1052"/>
      <c r="C21" s="1052"/>
      <c r="D21" s="1052"/>
      <c r="E21" s="1052"/>
      <c r="F21" s="1052"/>
      <c r="G21" s="1052"/>
      <c r="H21" s="1052"/>
      <c r="I21" s="1052"/>
      <c r="J21" s="1052"/>
      <c r="K21" s="1052"/>
      <c r="L21" s="1052"/>
      <c r="M21" s="1052"/>
      <c r="N21" s="1052"/>
    </row>
    <row r="22" spans="1:14">
      <c r="A22" s="704" t="s">
        <v>485</v>
      </c>
      <c r="B22" s="712" t="s">
        <v>486</v>
      </c>
      <c r="C22" s="702" t="s">
        <v>487</v>
      </c>
      <c r="D22" s="702"/>
      <c r="E22" s="702"/>
      <c r="F22" s="713"/>
      <c r="G22" s="713"/>
      <c r="H22" s="713"/>
      <c r="I22" s="713"/>
      <c r="J22" s="713"/>
      <c r="K22" s="713"/>
      <c r="L22" s="713"/>
      <c r="M22" s="713"/>
      <c r="N22" s="713"/>
    </row>
    <row r="23" spans="1:14">
      <c r="A23" s="704" t="s">
        <v>488</v>
      </c>
      <c r="B23" s="1056" t="s">
        <v>489</v>
      </c>
      <c r="C23" s="1056"/>
      <c r="D23" s="1056"/>
      <c r="E23" s="1056"/>
      <c r="F23" s="1056"/>
      <c r="G23" s="713"/>
      <c r="H23" s="713"/>
      <c r="I23" s="713"/>
      <c r="J23" s="713"/>
      <c r="K23" s="713"/>
      <c r="L23" s="713"/>
      <c r="M23" s="713"/>
      <c r="N23" s="713"/>
    </row>
    <row r="24" spans="1:14">
      <c r="A24" s="704"/>
      <c r="B24" s="1057" t="s">
        <v>490</v>
      </c>
      <c r="C24" s="1057"/>
      <c r="D24" s="1057"/>
      <c r="E24" s="1057"/>
      <c r="F24" s="1057"/>
      <c r="G24" s="714"/>
      <c r="H24" s="714"/>
      <c r="I24" s="714"/>
      <c r="J24" s="714"/>
      <c r="K24" s="714"/>
      <c r="L24" s="714"/>
      <c r="M24" s="715"/>
      <c r="N24" s="714"/>
    </row>
    <row r="25" spans="1:14">
      <c r="A25" s="704"/>
      <c r="B25" s="704"/>
      <c r="C25" s="704"/>
      <c r="D25" s="716"/>
      <c r="E25" s="716"/>
      <c r="F25" s="716"/>
      <c r="G25" s="716"/>
      <c r="H25" s="716"/>
      <c r="I25" s="716"/>
      <c r="J25" s="716"/>
      <c r="K25" s="716"/>
      <c r="L25" s="716"/>
      <c r="M25" s="714"/>
      <c r="N25" s="714"/>
    </row>
    <row r="26" spans="1:14">
      <c r="A26" s="717" t="s">
        <v>491</v>
      </c>
      <c r="B26" s="704"/>
      <c r="C26" s="704"/>
      <c r="D26" s="708" t="s">
        <v>492</v>
      </c>
      <c r="E26" s="718"/>
      <c r="F26" s="719"/>
      <c r="G26" s="720"/>
      <c r="H26" s="720"/>
      <c r="I26" s="720"/>
      <c r="J26" s="720"/>
      <c r="K26" s="720"/>
      <c r="L26" s="720"/>
      <c r="M26" s="720"/>
      <c r="N26" s="720"/>
    </row>
    <row r="27" spans="1:14">
      <c r="A27" s="704"/>
      <c r="B27" s="721"/>
      <c r="C27" s="721"/>
      <c r="D27" s="722"/>
      <c r="E27" s="722"/>
      <c r="F27" s="722"/>
      <c r="G27" s="722"/>
      <c r="H27" s="722"/>
      <c r="I27" s="722"/>
      <c r="J27" s="722"/>
      <c r="K27" s="722"/>
      <c r="L27" s="722"/>
      <c r="M27" s="722"/>
      <c r="N27" s="722"/>
    </row>
    <row r="28" spans="1:14">
      <c r="A28" s="717" t="s">
        <v>493</v>
      </c>
      <c r="B28" s="721"/>
      <c r="C28" s="723">
        <v>15.21</v>
      </c>
      <c r="D28" s="724" t="s">
        <v>730</v>
      </c>
      <c r="E28" s="725" t="s">
        <v>495</v>
      </c>
      <c r="G28" s="721"/>
      <c r="H28" s="721"/>
      <c r="I28" s="721"/>
      <c r="J28" s="721"/>
      <c r="K28" s="721"/>
      <c r="L28" s="726"/>
      <c r="M28" s="726"/>
      <c r="N28" s="721"/>
    </row>
    <row r="29" spans="1:14">
      <c r="A29" s="704"/>
      <c r="B29" s="727" t="s">
        <v>496</v>
      </c>
      <c r="C29" s="728"/>
      <c r="D29" s="729"/>
      <c r="E29" s="725"/>
      <c r="G29" s="721"/>
    </row>
    <row r="30" spans="1:14">
      <c r="A30" s="704"/>
      <c r="B30" s="730" t="s">
        <v>438</v>
      </c>
      <c r="C30" s="723">
        <v>0</v>
      </c>
      <c r="D30" s="724" t="s">
        <v>497</v>
      </c>
      <c r="E30" s="725" t="s">
        <v>495</v>
      </c>
      <c r="G30" s="721" t="s">
        <v>498</v>
      </c>
      <c r="I30" s="721"/>
      <c r="J30" s="721"/>
      <c r="K30" s="721"/>
      <c r="L30" s="723">
        <v>7.24</v>
      </c>
      <c r="M30" s="731" t="s">
        <v>731</v>
      </c>
      <c r="N30" s="725" t="s">
        <v>495</v>
      </c>
    </row>
    <row r="31" spans="1:14">
      <c r="A31" s="704"/>
      <c r="B31" s="730" t="s">
        <v>439</v>
      </c>
      <c r="C31" s="723">
        <v>0</v>
      </c>
      <c r="D31" s="732" t="s">
        <v>497</v>
      </c>
      <c r="E31" s="725" t="s">
        <v>495</v>
      </c>
      <c r="G31" s="721" t="s">
        <v>499</v>
      </c>
      <c r="I31" s="721"/>
      <c r="J31" s="721"/>
      <c r="K31" s="721"/>
      <c r="L31" s="1058">
        <v>23.33</v>
      </c>
      <c r="M31" s="1058"/>
      <c r="N31" s="725" t="s">
        <v>500</v>
      </c>
    </row>
    <row r="32" spans="1:14">
      <c r="A32" s="704"/>
      <c r="B32" s="730" t="s">
        <v>440</v>
      </c>
      <c r="C32" s="723">
        <v>0</v>
      </c>
      <c r="D32" s="732" t="s">
        <v>497</v>
      </c>
      <c r="E32" s="725" t="s">
        <v>495</v>
      </c>
      <c r="G32" s="721" t="s">
        <v>501</v>
      </c>
      <c r="I32" s="721"/>
      <c r="J32" s="721"/>
      <c r="K32" s="721"/>
      <c r="L32" s="1058"/>
      <c r="M32" s="1058"/>
      <c r="N32" s="725" t="s">
        <v>500</v>
      </c>
    </row>
    <row r="33" spans="1:14">
      <c r="A33" s="704"/>
      <c r="B33" s="730" t="s">
        <v>502</v>
      </c>
      <c r="C33" s="723">
        <v>15.21</v>
      </c>
      <c r="D33" s="724" t="s">
        <v>730</v>
      </c>
      <c r="E33" s="725" t="s">
        <v>495</v>
      </c>
      <c r="G33" s="721" t="s">
        <v>503</v>
      </c>
      <c r="H33" s="721"/>
      <c r="I33" s="721"/>
      <c r="J33" s="721"/>
      <c r="K33" s="721"/>
      <c r="L33" s="1050" t="s">
        <v>215</v>
      </c>
      <c r="M33" s="1050"/>
      <c r="N33" s="721"/>
    </row>
    <row r="34" spans="1:14">
      <c r="A34" s="733"/>
    </row>
    <row r="35" spans="1:14">
      <c r="A35" s="1060" t="s">
        <v>9</v>
      </c>
      <c r="B35" s="1061" t="s">
        <v>432</v>
      </c>
      <c r="C35" s="1061" t="s">
        <v>504</v>
      </c>
      <c r="D35" s="1061"/>
      <c r="E35" s="1061"/>
      <c r="F35" s="1061" t="s">
        <v>505</v>
      </c>
      <c r="G35" s="1061" t="s">
        <v>87</v>
      </c>
      <c r="H35" s="1061"/>
      <c r="I35" s="1061"/>
      <c r="J35" s="1061" t="s">
        <v>506</v>
      </c>
      <c r="K35" s="1061"/>
      <c r="L35" s="1061"/>
      <c r="M35" s="1061" t="s">
        <v>507</v>
      </c>
      <c r="N35" s="1061" t="s">
        <v>508</v>
      </c>
    </row>
    <row r="36" spans="1:14">
      <c r="A36" s="1060"/>
      <c r="B36" s="1061"/>
      <c r="C36" s="1061"/>
      <c r="D36" s="1061"/>
      <c r="E36" s="1061"/>
      <c r="F36" s="1061"/>
      <c r="G36" s="1061"/>
      <c r="H36" s="1061"/>
      <c r="I36" s="1061"/>
      <c r="J36" s="1061"/>
      <c r="K36" s="1061"/>
      <c r="L36" s="1061"/>
      <c r="M36" s="1061"/>
      <c r="N36" s="1061"/>
    </row>
    <row r="37" spans="1:14" ht="45">
      <c r="A37" s="1060"/>
      <c r="B37" s="1061"/>
      <c r="C37" s="1061"/>
      <c r="D37" s="1061"/>
      <c r="E37" s="1061"/>
      <c r="F37" s="1061"/>
      <c r="G37" s="734" t="s">
        <v>509</v>
      </c>
      <c r="H37" s="734" t="s">
        <v>510</v>
      </c>
      <c r="I37" s="734" t="s">
        <v>511</v>
      </c>
      <c r="J37" s="734" t="s">
        <v>509</v>
      </c>
      <c r="K37" s="734" t="s">
        <v>510</v>
      </c>
      <c r="L37" s="734" t="s">
        <v>512</v>
      </c>
      <c r="M37" s="1061"/>
      <c r="N37" s="1061"/>
    </row>
    <row r="38" spans="1:14">
      <c r="A38" s="735">
        <v>1</v>
      </c>
      <c r="B38" s="736">
        <v>2</v>
      </c>
      <c r="C38" s="1062">
        <v>3</v>
      </c>
      <c r="D38" s="1062"/>
      <c r="E38" s="1062"/>
      <c r="F38" s="736">
        <v>4</v>
      </c>
      <c r="G38" s="736">
        <v>5</v>
      </c>
      <c r="H38" s="736">
        <v>6</v>
      </c>
      <c r="I38" s="736">
        <v>7</v>
      </c>
      <c r="J38" s="736">
        <v>8</v>
      </c>
      <c r="K38" s="736">
        <v>9</v>
      </c>
      <c r="L38" s="736">
        <v>10</v>
      </c>
      <c r="M38" s="736">
        <v>11</v>
      </c>
      <c r="N38" s="736">
        <v>12</v>
      </c>
    </row>
    <row r="39" spans="1:14">
      <c r="A39" s="1063" t="s">
        <v>732</v>
      </c>
      <c r="B39" s="1064"/>
      <c r="C39" s="1064"/>
      <c r="D39" s="1064"/>
      <c r="E39" s="1064"/>
      <c r="F39" s="1064"/>
      <c r="G39" s="1064"/>
      <c r="H39" s="1064"/>
      <c r="I39" s="1064"/>
      <c r="J39" s="1064"/>
      <c r="K39" s="1064"/>
      <c r="L39" s="1064"/>
      <c r="M39" s="1064"/>
      <c r="N39" s="1065"/>
    </row>
    <row r="40" spans="1:14">
      <c r="A40" s="1066" t="s">
        <v>733</v>
      </c>
      <c r="B40" s="1067"/>
      <c r="C40" s="1067"/>
      <c r="D40" s="1067"/>
      <c r="E40" s="1067"/>
      <c r="F40" s="1067"/>
      <c r="G40" s="1067"/>
      <c r="H40" s="1067"/>
      <c r="I40" s="1067"/>
      <c r="J40" s="1067"/>
      <c r="K40" s="1067"/>
      <c r="L40" s="1067"/>
      <c r="M40" s="1067"/>
      <c r="N40" s="1068"/>
    </row>
    <row r="41" spans="1:14" ht="22.5">
      <c r="A41" s="737" t="s">
        <v>0</v>
      </c>
      <c r="B41" s="738" t="s">
        <v>734</v>
      </c>
      <c r="C41" s="1059" t="s">
        <v>735</v>
      </c>
      <c r="D41" s="1059"/>
      <c r="E41" s="1059"/>
      <c r="F41" s="739" t="s">
        <v>736</v>
      </c>
      <c r="G41" s="740"/>
      <c r="H41" s="740"/>
      <c r="I41" s="811">
        <v>6</v>
      </c>
      <c r="J41" s="753"/>
      <c r="K41" s="740"/>
      <c r="L41" s="753"/>
      <c r="M41" s="740"/>
      <c r="N41" s="791"/>
    </row>
    <row r="42" spans="1:14">
      <c r="A42" s="751"/>
      <c r="B42" s="752"/>
      <c r="C42" s="1069" t="s">
        <v>737</v>
      </c>
      <c r="D42" s="1069"/>
      <c r="E42" s="1069"/>
      <c r="F42" s="1069"/>
      <c r="G42" s="1069"/>
      <c r="H42" s="1069"/>
      <c r="I42" s="1069"/>
      <c r="J42" s="1069"/>
      <c r="K42" s="1069"/>
      <c r="L42" s="1069"/>
      <c r="M42" s="1069"/>
      <c r="N42" s="1070"/>
    </row>
    <row r="43" spans="1:14">
      <c r="A43" s="792"/>
      <c r="B43" s="752" t="s">
        <v>0</v>
      </c>
      <c r="C43" s="1069" t="s">
        <v>468</v>
      </c>
      <c r="D43" s="1069"/>
      <c r="E43" s="1069"/>
      <c r="F43" s="793"/>
      <c r="G43" s="759"/>
      <c r="H43" s="759"/>
      <c r="I43" s="759"/>
      <c r="J43" s="796">
        <v>55.71</v>
      </c>
      <c r="K43" s="810">
        <v>0.8</v>
      </c>
      <c r="L43" s="796">
        <v>267.41000000000003</v>
      </c>
      <c r="M43" s="795">
        <v>27.08</v>
      </c>
      <c r="N43" s="797">
        <v>7241</v>
      </c>
    </row>
    <row r="44" spans="1:14">
      <c r="A44" s="799"/>
      <c r="B44" s="752"/>
      <c r="C44" s="1069" t="s">
        <v>584</v>
      </c>
      <c r="D44" s="1069"/>
      <c r="E44" s="1069"/>
      <c r="F44" s="793" t="s">
        <v>571</v>
      </c>
      <c r="G44" s="795">
        <v>4.8600000000000003</v>
      </c>
      <c r="H44" s="810">
        <v>0.8</v>
      </c>
      <c r="I44" s="812">
        <v>23.327999999999999</v>
      </c>
      <c r="J44" s="802"/>
      <c r="K44" s="759"/>
      <c r="L44" s="802"/>
      <c r="M44" s="759"/>
      <c r="N44" s="803"/>
    </row>
    <row r="45" spans="1:14">
      <c r="A45" s="750"/>
      <c r="B45" s="752"/>
      <c r="C45" s="1078" t="s">
        <v>572</v>
      </c>
      <c r="D45" s="1078"/>
      <c r="E45" s="1078"/>
      <c r="F45" s="804"/>
      <c r="G45" s="754"/>
      <c r="H45" s="754"/>
      <c r="I45" s="754"/>
      <c r="J45" s="806">
        <v>55.71</v>
      </c>
      <c r="K45" s="754"/>
      <c r="L45" s="806">
        <v>267.41000000000003</v>
      </c>
      <c r="M45" s="754"/>
      <c r="N45" s="807"/>
    </row>
    <row r="46" spans="1:14">
      <c r="A46" s="799"/>
      <c r="B46" s="752"/>
      <c r="C46" s="1069" t="s">
        <v>573</v>
      </c>
      <c r="D46" s="1069"/>
      <c r="E46" s="1069"/>
      <c r="F46" s="793"/>
      <c r="G46" s="759"/>
      <c r="H46" s="759"/>
      <c r="I46" s="759"/>
      <c r="J46" s="802"/>
      <c r="K46" s="759"/>
      <c r="L46" s="796">
        <v>267.41000000000003</v>
      </c>
      <c r="M46" s="759"/>
      <c r="N46" s="797">
        <v>7241</v>
      </c>
    </row>
    <row r="47" spans="1:14" ht="45">
      <c r="A47" s="799"/>
      <c r="B47" s="752" t="s">
        <v>738</v>
      </c>
      <c r="C47" s="1069" t="s">
        <v>739</v>
      </c>
      <c r="D47" s="1069"/>
      <c r="E47" s="1069"/>
      <c r="F47" s="793" t="s">
        <v>576</v>
      </c>
      <c r="G47" s="800">
        <v>74</v>
      </c>
      <c r="H47" s="759"/>
      <c r="I47" s="800">
        <v>74</v>
      </c>
      <c r="J47" s="802"/>
      <c r="K47" s="759"/>
      <c r="L47" s="796">
        <v>197.88</v>
      </c>
      <c r="M47" s="759"/>
      <c r="N47" s="797">
        <v>5358</v>
      </c>
    </row>
    <row r="48" spans="1:14" ht="45">
      <c r="A48" s="799"/>
      <c r="B48" s="752" t="s">
        <v>740</v>
      </c>
      <c r="C48" s="1069" t="s">
        <v>741</v>
      </c>
      <c r="D48" s="1069"/>
      <c r="E48" s="1069"/>
      <c r="F48" s="793" t="s">
        <v>576</v>
      </c>
      <c r="G48" s="800">
        <v>36</v>
      </c>
      <c r="H48" s="759"/>
      <c r="I48" s="800">
        <v>36</v>
      </c>
      <c r="J48" s="802"/>
      <c r="K48" s="759"/>
      <c r="L48" s="796">
        <v>96.27</v>
      </c>
      <c r="M48" s="759"/>
      <c r="N48" s="797">
        <v>2607</v>
      </c>
    </row>
    <row r="49" spans="1:14">
      <c r="A49" s="747"/>
      <c r="B49" s="748"/>
      <c r="C49" s="1059" t="s">
        <v>527</v>
      </c>
      <c r="D49" s="1059"/>
      <c r="E49" s="1059"/>
      <c r="F49" s="739"/>
      <c r="G49" s="740"/>
      <c r="H49" s="740"/>
      <c r="I49" s="740"/>
      <c r="J49" s="753"/>
      <c r="K49" s="740"/>
      <c r="L49" s="744">
        <v>561.55999999999995</v>
      </c>
      <c r="M49" s="754"/>
      <c r="N49" s="746">
        <v>15206</v>
      </c>
    </row>
    <row r="50" spans="1:14">
      <c r="A50" s="755"/>
      <c r="B50" s="756"/>
      <c r="C50" s="756"/>
      <c r="D50" s="756"/>
      <c r="E50" s="756"/>
      <c r="F50" s="757"/>
      <c r="G50" s="757"/>
      <c r="H50" s="757"/>
      <c r="I50" s="757"/>
      <c r="J50" s="758"/>
      <c r="K50" s="757"/>
      <c r="L50" s="758"/>
      <c r="M50" s="759"/>
      <c r="N50" s="758"/>
    </row>
    <row r="51" spans="1:14">
      <c r="B51" s="760"/>
      <c r="C51" s="760"/>
      <c r="D51" s="760"/>
      <c r="E51" s="760"/>
      <c r="F51" s="760"/>
      <c r="G51" s="760"/>
      <c r="H51" s="760"/>
      <c r="I51" s="760"/>
      <c r="J51" s="760"/>
      <c r="K51" s="760"/>
      <c r="L51" s="761"/>
      <c r="M51" s="761"/>
      <c r="N51" s="761"/>
    </row>
    <row r="52" spans="1:14">
      <c r="A52" s="762"/>
      <c r="B52" s="763"/>
      <c r="C52" s="1059" t="s">
        <v>528</v>
      </c>
      <c r="D52" s="1059"/>
      <c r="E52" s="1059"/>
      <c r="F52" s="1059"/>
      <c r="G52" s="1059"/>
      <c r="H52" s="1059"/>
      <c r="I52" s="1059"/>
      <c r="J52" s="1059"/>
      <c r="K52" s="1059"/>
      <c r="L52" s="764"/>
      <c r="M52" s="765"/>
      <c r="N52" s="766"/>
    </row>
    <row r="53" spans="1:14">
      <c r="A53" s="767"/>
      <c r="B53" s="752"/>
      <c r="C53" s="1069" t="s">
        <v>529</v>
      </c>
      <c r="D53" s="1069"/>
      <c r="E53" s="1069"/>
      <c r="F53" s="1069"/>
      <c r="G53" s="1069"/>
      <c r="H53" s="1069"/>
      <c r="I53" s="1069"/>
      <c r="J53" s="1069"/>
      <c r="K53" s="1069"/>
      <c r="L53" s="768">
        <v>267.41000000000003</v>
      </c>
      <c r="M53" s="769"/>
      <c r="N53" s="770">
        <v>7241</v>
      </c>
    </row>
    <row r="54" spans="1:14">
      <c r="A54" s="767"/>
      <c r="B54" s="752"/>
      <c r="C54" s="1069" t="s">
        <v>530</v>
      </c>
      <c r="D54" s="1069"/>
      <c r="E54" s="1069"/>
      <c r="F54" s="1069"/>
      <c r="G54" s="1069"/>
      <c r="H54" s="1069"/>
      <c r="I54" s="1069"/>
      <c r="J54" s="1069"/>
      <c r="K54" s="1069"/>
      <c r="L54" s="771"/>
      <c r="M54" s="769"/>
      <c r="N54" s="772"/>
    </row>
    <row r="55" spans="1:14">
      <c r="A55" s="767"/>
      <c r="B55" s="752"/>
      <c r="C55" s="1069" t="s">
        <v>647</v>
      </c>
      <c r="D55" s="1069"/>
      <c r="E55" s="1069"/>
      <c r="F55" s="1069"/>
      <c r="G55" s="1069"/>
      <c r="H55" s="1069"/>
      <c r="I55" s="1069"/>
      <c r="J55" s="1069"/>
      <c r="K55" s="1069"/>
      <c r="L55" s="768">
        <v>267.41000000000003</v>
      </c>
      <c r="M55" s="769"/>
      <c r="N55" s="770">
        <v>7241</v>
      </c>
    </row>
    <row r="56" spans="1:14">
      <c r="A56" s="767"/>
      <c r="B56" s="752"/>
      <c r="C56" s="1069" t="s">
        <v>532</v>
      </c>
      <c r="D56" s="1069"/>
      <c r="E56" s="1069"/>
      <c r="F56" s="1069"/>
      <c r="G56" s="1069"/>
      <c r="H56" s="1069"/>
      <c r="I56" s="1069"/>
      <c r="J56" s="1069"/>
      <c r="K56" s="1069"/>
      <c r="L56" s="768">
        <v>561.55999999999995</v>
      </c>
      <c r="M56" s="769"/>
      <c r="N56" s="770">
        <v>15206</v>
      </c>
    </row>
    <row r="57" spans="1:14">
      <c r="A57" s="767"/>
      <c r="B57" s="752"/>
      <c r="C57" s="1069" t="s">
        <v>742</v>
      </c>
      <c r="D57" s="1069"/>
      <c r="E57" s="1069"/>
      <c r="F57" s="1069"/>
      <c r="G57" s="1069"/>
      <c r="H57" s="1069"/>
      <c r="I57" s="1069"/>
      <c r="J57" s="1069"/>
      <c r="K57" s="1069"/>
      <c r="L57" s="768">
        <v>561.55999999999995</v>
      </c>
      <c r="M57" s="769"/>
      <c r="N57" s="770">
        <v>15206</v>
      </c>
    </row>
    <row r="58" spans="1:14">
      <c r="A58" s="767"/>
      <c r="B58" s="752"/>
      <c r="C58" s="1069" t="s">
        <v>534</v>
      </c>
      <c r="D58" s="1069"/>
      <c r="E58" s="1069"/>
      <c r="F58" s="1069"/>
      <c r="G58" s="1069"/>
      <c r="H58" s="1069"/>
      <c r="I58" s="1069"/>
      <c r="J58" s="1069"/>
      <c r="K58" s="1069"/>
      <c r="L58" s="771"/>
      <c r="M58" s="769"/>
      <c r="N58" s="772"/>
    </row>
    <row r="59" spans="1:14">
      <c r="A59" s="767"/>
      <c r="B59" s="752"/>
      <c r="C59" s="1069" t="s">
        <v>652</v>
      </c>
      <c r="D59" s="1069"/>
      <c r="E59" s="1069"/>
      <c r="F59" s="1069"/>
      <c r="G59" s="1069"/>
      <c r="H59" s="1069"/>
      <c r="I59" s="1069"/>
      <c r="J59" s="1069"/>
      <c r="K59" s="1069"/>
      <c r="L59" s="768">
        <v>267.41000000000003</v>
      </c>
      <c r="M59" s="769"/>
      <c r="N59" s="770">
        <v>7241</v>
      </c>
    </row>
    <row r="60" spans="1:14">
      <c r="A60" s="767"/>
      <c r="B60" s="752"/>
      <c r="C60" s="1069" t="s">
        <v>655</v>
      </c>
      <c r="D60" s="1069"/>
      <c r="E60" s="1069"/>
      <c r="F60" s="1069"/>
      <c r="G60" s="1069"/>
      <c r="H60" s="1069"/>
      <c r="I60" s="1069"/>
      <c r="J60" s="1069"/>
      <c r="K60" s="1069"/>
      <c r="L60" s="768">
        <v>197.88</v>
      </c>
      <c r="M60" s="769"/>
      <c r="N60" s="770">
        <v>5358</v>
      </c>
    </row>
    <row r="61" spans="1:14">
      <c r="A61" s="767"/>
      <c r="B61" s="752"/>
      <c r="C61" s="1069" t="s">
        <v>656</v>
      </c>
      <c r="D61" s="1069"/>
      <c r="E61" s="1069"/>
      <c r="F61" s="1069"/>
      <c r="G61" s="1069"/>
      <c r="H61" s="1069"/>
      <c r="I61" s="1069"/>
      <c r="J61" s="1069"/>
      <c r="K61" s="1069"/>
      <c r="L61" s="768">
        <v>96.27</v>
      </c>
      <c r="M61" s="769"/>
      <c r="N61" s="770">
        <v>2607</v>
      </c>
    </row>
    <row r="62" spans="1:14">
      <c r="A62" s="767"/>
      <c r="B62" s="752"/>
      <c r="C62" s="1069" t="s">
        <v>665</v>
      </c>
      <c r="D62" s="1069"/>
      <c r="E62" s="1069"/>
      <c r="F62" s="1069"/>
      <c r="G62" s="1069"/>
      <c r="H62" s="1069"/>
      <c r="I62" s="1069"/>
      <c r="J62" s="1069"/>
      <c r="K62" s="1069"/>
      <c r="L62" s="768">
        <v>267.41000000000003</v>
      </c>
      <c r="M62" s="769"/>
      <c r="N62" s="770">
        <v>7241</v>
      </c>
    </row>
    <row r="63" spans="1:14">
      <c r="A63" s="767"/>
      <c r="B63" s="752"/>
      <c r="C63" s="1069" t="s">
        <v>666</v>
      </c>
      <c r="D63" s="1069"/>
      <c r="E63" s="1069"/>
      <c r="F63" s="1069"/>
      <c r="G63" s="1069"/>
      <c r="H63" s="1069"/>
      <c r="I63" s="1069"/>
      <c r="J63" s="1069"/>
      <c r="K63" s="1069"/>
      <c r="L63" s="768">
        <v>197.88</v>
      </c>
      <c r="M63" s="769"/>
      <c r="N63" s="770">
        <v>5358</v>
      </c>
    </row>
    <row r="64" spans="1:14">
      <c r="A64" s="767"/>
      <c r="B64" s="752"/>
      <c r="C64" s="1069" t="s">
        <v>667</v>
      </c>
      <c r="D64" s="1069"/>
      <c r="E64" s="1069"/>
      <c r="F64" s="1069"/>
      <c r="G64" s="1069"/>
      <c r="H64" s="1069"/>
      <c r="I64" s="1069"/>
      <c r="J64" s="1069"/>
      <c r="K64" s="1069"/>
      <c r="L64" s="768">
        <v>96.27</v>
      </c>
      <c r="M64" s="769"/>
      <c r="N64" s="770">
        <v>2607</v>
      </c>
    </row>
    <row r="65" spans="1:14">
      <c r="A65" s="767"/>
      <c r="B65" s="773"/>
      <c r="C65" s="1073" t="s">
        <v>536</v>
      </c>
      <c r="D65" s="1073"/>
      <c r="E65" s="1073"/>
      <c r="F65" s="1073"/>
      <c r="G65" s="1073"/>
      <c r="H65" s="1073"/>
      <c r="I65" s="1073"/>
      <c r="J65" s="1073"/>
      <c r="K65" s="1073"/>
      <c r="L65" s="774">
        <v>561.55999999999995</v>
      </c>
      <c r="M65" s="775"/>
      <c r="N65" s="776">
        <v>15206</v>
      </c>
    </row>
    <row r="66" spans="1:14">
      <c r="B66" s="758"/>
      <c r="C66" s="756"/>
      <c r="D66" s="756"/>
      <c r="E66" s="756"/>
      <c r="F66" s="756"/>
      <c r="G66" s="756"/>
      <c r="H66" s="756"/>
      <c r="I66" s="756"/>
      <c r="J66" s="756"/>
      <c r="K66" s="756"/>
      <c r="L66" s="777"/>
      <c r="M66" s="778"/>
      <c r="N66" s="779"/>
    </row>
    <row r="67" spans="1:14">
      <c r="A67" s="780"/>
      <c r="B67" s="781"/>
      <c r="C67" s="781"/>
      <c r="D67" s="781"/>
      <c r="E67" s="781"/>
      <c r="F67" s="781"/>
      <c r="G67" s="781"/>
      <c r="H67" s="781"/>
      <c r="I67" s="781"/>
      <c r="J67" s="781"/>
      <c r="K67" s="781"/>
      <c r="L67" s="781"/>
      <c r="M67" s="781"/>
      <c r="N67" s="781"/>
    </row>
    <row r="68" spans="1:14">
      <c r="A68" s="704"/>
      <c r="B68" s="782" t="s">
        <v>537</v>
      </c>
      <c r="C68" s="1072" t="s">
        <v>538</v>
      </c>
      <c r="D68" s="1072"/>
      <c r="E68" s="1072"/>
      <c r="F68" s="1072"/>
      <c r="G68" s="1072"/>
      <c r="H68" s="1072"/>
      <c r="I68" s="1072"/>
      <c r="J68" s="1072"/>
      <c r="K68" s="1072"/>
      <c r="L68" s="1072"/>
      <c r="M68" s="721"/>
      <c r="N68" s="721"/>
    </row>
    <row r="69" spans="1:14">
      <c r="A69" s="704"/>
      <c r="B69" s="783"/>
      <c r="C69" s="1071" t="s">
        <v>539</v>
      </c>
      <c r="D69" s="1071"/>
      <c r="E69" s="1071"/>
      <c r="F69" s="1071"/>
      <c r="G69" s="1071"/>
      <c r="H69" s="1071"/>
      <c r="I69" s="1071"/>
      <c r="J69" s="1071"/>
      <c r="K69" s="1071"/>
      <c r="L69" s="1071"/>
      <c r="M69" s="721"/>
      <c r="N69" s="721"/>
    </row>
    <row r="70" spans="1:14">
      <c r="A70" s="704"/>
      <c r="B70" s="782" t="s">
        <v>540</v>
      </c>
      <c r="C70" s="1072" t="s">
        <v>541</v>
      </c>
      <c r="D70" s="1072"/>
      <c r="E70" s="1072"/>
      <c r="F70" s="1072"/>
      <c r="G70" s="1072"/>
      <c r="H70" s="1072"/>
      <c r="I70" s="1072"/>
      <c r="J70" s="1072"/>
      <c r="K70" s="1072"/>
      <c r="L70" s="1072"/>
      <c r="M70" s="721"/>
      <c r="N70" s="721"/>
    </row>
    <row r="71" spans="1:14">
      <c r="A71" s="704"/>
      <c r="B71" s="721"/>
      <c r="C71" s="1071" t="s">
        <v>539</v>
      </c>
      <c r="D71" s="1071"/>
      <c r="E71" s="1071"/>
      <c r="F71" s="1071"/>
      <c r="G71" s="1071"/>
      <c r="H71" s="1071"/>
      <c r="I71" s="1071"/>
      <c r="J71" s="1071"/>
      <c r="K71" s="1071"/>
      <c r="L71" s="1071"/>
      <c r="M71" s="721"/>
      <c r="N71" s="721"/>
    </row>
  </sheetData>
  <mergeCells count="56">
    <mergeCell ref="C70:L70"/>
    <mergeCell ref="C71:L71"/>
    <mergeCell ref="C62:K62"/>
    <mergeCell ref="C63:K63"/>
    <mergeCell ref="C64:K64"/>
    <mergeCell ref="C65:K65"/>
    <mergeCell ref="C68:L68"/>
    <mergeCell ref="C69:L69"/>
    <mergeCell ref="C45:E45"/>
    <mergeCell ref="C46:E46"/>
    <mergeCell ref="C61:K61"/>
    <mergeCell ref="C48:E48"/>
    <mergeCell ref="C49:E49"/>
    <mergeCell ref="C52:K52"/>
    <mergeCell ref="C53:K53"/>
    <mergeCell ref="C54:K54"/>
    <mergeCell ref="C55:K55"/>
    <mergeCell ref="C56:K56"/>
    <mergeCell ref="C57:K57"/>
    <mergeCell ref="C58:K58"/>
    <mergeCell ref="C59:K59"/>
    <mergeCell ref="C60:K60"/>
    <mergeCell ref="C47:E47"/>
    <mergeCell ref="N35:N37"/>
    <mergeCell ref="C38:E38"/>
    <mergeCell ref="A39:N39"/>
    <mergeCell ref="A40:N40"/>
    <mergeCell ref="G35:I36"/>
    <mergeCell ref="J35:L36"/>
    <mergeCell ref="A35:A37"/>
    <mergeCell ref="B35:B37"/>
    <mergeCell ref="C35:E37"/>
    <mergeCell ref="F35:F37"/>
    <mergeCell ref="M35:M37"/>
    <mergeCell ref="C42:N42"/>
    <mergeCell ref="C43:E43"/>
    <mergeCell ref="C44:E44"/>
    <mergeCell ref="L33:M33"/>
    <mergeCell ref="A13:N13"/>
    <mergeCell ref="A14:N14"/>
    <mergeCell ref="A16:N16"/>
    <mergeCell ref="A17:N17"/>
    <mergeCell ref="A18:N18"/>
    <mergeCell ref="A20:N20"/>
    <mergeCell ref="A21:N21"/>
    <mergeCell ref="B23:F23"/>
    <mergeCell ref="B24:F24"/>
    <mergeCell ref="L31:M31"/>
    <mergeCell ref="L32:M32"/>
    <mergeCell ref="C41:E41"/>
    <mergeCell ref="D10:N10"/>
    <mergeCell ref="L4:N4"/>
    <mergeCell ref="K5:N5"/>
    <mergeCell ref="K6:N6"/>
    <mergeCell ref="K7:N7"/>
    <mergeCell ref="K8:N8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74B79F-2172-4A82-9DDD-20F9BC5DC1E0}">
  <dimension ref="A1:N70"/>
  <sheetViews>
    <sheetView tabSelected="1" topLeftCell="A13" workbookViewId="0">
      <selection activeCell="A19" sqref="A19:N19"/>
    </sheetView>
  </sheetViews>
  <sheetFormatPr defaultRowHeight="12.75"/>
  <sheetData>
    <row r="1" spans="1:14">
      <c r="A1" s="702"/>
      <c r="B1" s="815"/>
      <c r="C1" s="815"/>
      <c r="D1" s="815"/>
      <c r="E1" s="815"/>
      <c r="F1" s="815"/>
      <c r="G1" s="815"/>
      <c r="H1" s="815"/>
      <c r="I1" s="702"/>
      <c r="J1" s="702"/>
      <c r="K1" s="702"/>
      <c r="L1" s="702"/>
      <c r="M1" s="702"/>
      <c r="N1" s="703" t="s">
        <v>473</v>
      </c>
    </row>
    <row r="2" spans="1:14">
      <c r="B2" s="702"/>
      <c r="C2" s="702"/>
      <c r="D2" s="702"/>
      <c r="E2" s="702"/>
      <c r="F2" s="702"/>
      <c r="G2" s="702"/>
      <c r="H2" s="702"/>
      <c r="I2" s="702"/>
      <c r="J2" s="702"/>
      <c r="K2" s="702"/>
      <c r="L2" s="702"/>
      <c r="M2" s="702"/>
      <c r="N2" s="703" t="s">
        <v>474</v>
      </c>
    </row>
    <row r="3" spans="1:14">
      <c r="B3" s="702"/>
      <c r="C3" s="702"/>
      <c r="D3" s="702"/>
      <c r="E3" s="702"/>
      <c r="F3" s="702"/>
      <c r="G3" s="702"/>
      <c r="H3" s="702"/>
      <c r="I3" s="702"/>
      <c r="J3" s="705"/>
      <c r="K3" s="705"/>
      <c r="L3" s="1049" t="s">
        <v>158</v>
      </c>
      <c r="M3" s="1049"/>
      <c r="N3" s="1049"/>
    </row>
    <row r="4" spans="1:14">
      <c r="B4" s="702"/>
      <c r="C4" s="702"/>
      <c r="D4" s="702"/>
      <c r="E4" s="702"/>
      <c r="F4" s="702"/>
      <c r="G4" s="702"/>
      <c r="H4" s="702"/>
      <c r="I4" s="702"/>
      <c r="J4" s="705"/>
      <c r="K4" s="1049" t="s">
        <v>428</v>
      </c>
      <c r="L4" s="1049"/>
      <c r="M4" s="1049"/>
      <c r="N4" s="1049"/>
    </row>
    <row r="5" spans="1:14">
      <c r="B5" s="702"/>
      <c r="C5" s="702"/>
      <c r="D5" s="702"/>
      <c r="E5" s="702"/>
      <c r="F5" s="702"/>
      <c r="G5" s="702"/>
      <c r="H5" s="702"/>
      <c r="I5" s="702"/>
      <c r="J5" s="705"/>
      <c r="K5" s="1049" t="s">
        <v>429</v>
      </c>
      <c r="L5" s="1049"/>
      <c r="M5" s="1049"/>
      <c r="N5" s="1049"/>
    </row>
    <row r="6" spans="1:14">
      <c r="B6" s="702"/>
      <c r="C6" s="702"/>
      <c r="D6" s="702"/>
      <c r="E6" s="702"/>
      <c r="F6" s="702"/>
      <c r="G6" s="702"/>
      <c r="H6" s="702"/>
      <c r="I6" s="702"/>
      <c r="J6" s="705"/>
      <c r="K6" s="1049" t="s">
        <v>475</v>
      </c>
      <c r="L6" s="1049"/>
      <c r="M6" s="1049"/>
      <c r="N6" s="1049"/>
    </row>
    <row r="7" spans="1:14">
      <c r="B7" s="702"/>
      <c r="C7" s="702"/>
      <c r="D7" s="702"/>
      <c r="E7" s="702"/>
      <c r="F7" s="702"/>
      <c r="G7" s="702"/>
      <c r="H7" s="702"/>
      <c r="I7" s="702"/>
      <c r="J7" s="705"/>
      <c r="K7" s="1049" t="s">
        <v>476</v>
      </c>
      <c r="L7" s="1049"/>
      <c r="M7" s="1049"/>
      <c r="N7" s="1049"/>
    </row>
    <row r="8" spans="1:14">
      <c r="A8" s="704"/>
      <c r="B8" s="704"/>
      <c r="C8" s="704"/>
      <c r="D8" s="704"/>
      <c r="E8" s="704"/>
      <c r="F8" s="704"/>
      <c r="G8" s="704"/>
      <c r="H8" s="704"/>
      <c r="I8" s="704"/>
      <c r="J8" s="704"/>
      <c r="K8" s="704"/>
      <c r="L8" s="704"/>
      <c r="M8" s="704"/>
      <c r="N8" s="703"/>
    </row>
    <row r="9" spans="1:14">
      <c r="A9" s="706" t="s">
        <v>477</v>
      </c>
      <c r="B9" s="707"/>
      <c r="C9" s="704"/>
      <c r="D9" s="1048" t="s">
        <v>553</v>
      </c>
      <c r="E9" s="1048"/>
      <c r="F9" s="1048"/>
      <c r="G9" s="1048"/>
      <c r="H9" s="1048"/>
      <c r="I9" s="1048"/>
      <c r="J9" s="1048"/>
      <c r="K9" s="1048"/>
      <c r="L9" s="1048"/>
      <c r="M9" s="1048"/>
      <c r="N9" s="1048"/>
    </row>
    <row r="10" spans="1:14">
      <c r="A10" s="706" t="s">
        <v>478</v>
      </c>
      <c r="B10" s="707"/>
      <c r="C10" s="704"/>
      <c r="D10" s="708" t="s">
        <v>479</v>
      </c>
      <c r="E10" s="708"/>
      <c r="F10" s="708"/>
      <c r="G10" s="708"/>
      <c r="H10" s="708"/>
      <c r="I10" s="708"/>
      <c r="J10" s="708"/>
      <c r="K10" s="708"/>
      <c r="L10" s="708"/>
      <c r="M10" s="708"/>
      <c r="N10" s="708"/>
    </row>
    <row r="11" spans="1:14">
      <c r="A11" s="709"/>
      <c r="B11" s="704"/>
      <c r="C11" s="704"/>
      <c r="D11" s="704"/>
      <c r="E11" s="704"/>
      <c r="F11" s="707"/>
      <c r="G11" s="707"/>
      <c r="H11" s="707"/>
      <c r="I11" s="707"/>
      <c r="J11" s="707"/>
      <c r="K11" s="707"/>
      <c r="L11" s="707"/>
      <c r="M11" s="707"/>
      <c r="N11" s="707"/>
    </row>
    <row r="12" spans="1:14" ht="38.25" customHeight="1">
      <c r="A12" s="1051" t="s">
        <v>480</v>
      </c>
      <c r="B12" s="1051"/>
      <c r="C12" s="1051"/>
      <c r="D12" s="1051"/>
      <c r="E12" s="1051"/>
      <c r="F12" s="1051"/>
      <c r="G12" s="1051"/>
      <c r="H12" s="1051"/>
      <c r="I12" s="1051"/>
      <c r="J12" s="1051"/>
      <c r="K12" s="1051"/>
      <c r="L12" s="1051"/>
      <c r="M12" s="1051"/>
      <c r="N12" s="1051"/>
    </row>
    <row r="13" spans="1:14">
      <c r="A13" s="1052" t="s">
        <v>431</v>
      </c>
      <c r="B13" s="1052"/>
      <c r="C13" s="1052"/>
      <c r="D13" s="1052"/>
      <c r="E13" s="1052"/>
      <c r="F13" s="1052"/>
      <c r="G13" s="1052"/>
      <c r="H13" s="1052"/>
      <c r="I13" s="1052"/>
      <c r="J13" s="1052"/>
      <c r="K13" s="1052"/>
      <c r="L13" s="1052"/>
      <c r="M13" s="1052"/>
      <c r="N13" s="1052"/>
    </row>
    <row r="14" spans="1:14">
      <c r="A14" s="710"/>
      <c r="B14" s="710"/>
      <c r="C14" s="710"/>
      <c r="D14" s="710"/>
      <c r="E14" s="710"/>
      <c r="F14" s="710"/>
      <c r="G14" s="710"/>
      <c r="H14" s="710"/>
      <c r="I14" s="710"/>
      <c r="J14" s="710"/>
      <c r="K14" s="710"/>
      <c r="L14" s="710"/>
      <c r="M14" s="710"/>
      <c r="N14" s="710"/>
    </row>
    <row r="15" spans="1:14">
      <c r="A15" s="1053"/>
      <c r="B15" s="1053"/>
      <c r="C15" s="1053"/>
      <c r="D15" s="1053"/>
      <c r="E15" s="1053"/>
      <c r="F15" s="1053"/>
      <c r="G15" s="1053"/>
      <c r="H15" s="1053"/>
      <c r="I15" s="1053"/>
      <c r="J15" s="1053"/>
      <c r="K15" s="1053"/>
      <c r="L15" s="1053"/>
      <c r="M15" s="1053"/>
      <c r="N15" s="1053"/>
    </row>
    <row r="16" spans="1:14">
      <c r="A16" s="1052" t="s">
        <v>481</v>
      </c>
      <c r="B16" s="1052"/>
      <c r="C16" s="1052"/>
      <c r="D16" s="1052"/>
      <c r="E16" s="1052"/>
      <c r="F16" s="1052"/>
      <c r="G16" s="1052"/>
      <c r="H16" s="1052"/>
      <c r="I16" s="1052"/>
      <c r="J16" s="1052"/>
      <c r="K16" s="1052"/>
      <c r="L16" s="1052"/>
      <c r="M16" s="1052"/>
      <c r="N16" s="1052"/>
    </row>
    <row r="17" spans="1:14" ht="18">
      <c r="A17" s="1054" t="s">
        <v>743</v>
      </c>
      <c r="B17" s="1054"/>
      <c r="C17" s="1054"/>
      <c r="D17" s="1054"/>
      <c r="E17" s="1054"/>
      <c r="F17" s="1054"/>
      <c r="G17" s="1054"/>
      <c r="H17" s="1054"/>
      <c r="I17" s="1054"/>
      <c r="J17" s="1054"/>
      <c r="K17" s="1054"/>
      <c r="L17" s="1054"/>
      <c r="M17" s="1054"/>
      <c r="N17" s="1054"/>
    </row>
    <row r="18" spans="1:14" ht="18">
      <c r="A18" s="711"/>
      <c r="B18" s="711"/>
      <c r="C18" s="711"/>
      <c r="D18" s="711"/>
      <c r="E18" s="711"/>
      <c r="F18" s="711"/>
      <c r="G18" s="711"/>
      <c r="H18" s="711"/>
      <c r="I18" s="711"/>
      <c r="J18" s="711"/>
      <c r="K18" s="711"/>
      <c r="L18" s="711"/>
      <c r="M18" s="711"/>
      <c r="N18" s="711"/>
    </row>
    <row r="19" spans="1:14">
      <c r="A19" s="1055" t="s">
        <v>744</v>
      </c>
      <c r="B19" s="1055"/>
      <c r="C19" s="1055"/>
      <c r="D19" s="1055"/>
      <c r="E19" s="1055"/>
      <c r="F19" s="1055"/>
      <c r="G19" s="1055"/>
      <c r="H19" s="1055"/>
      <c r="I19" s="1055"/>
      <c r="J19" s="1055"/>
      <c r="K19" s="1055"/>
      <c r="L19" s="1055"/>
      <c r="M19" s="1055"/>
      <c r="N19" s="1055"/>
    </row>
    <row r="20" spans="1:14">
      <c r="A20" s="1052" t="s">
        <v>484</v>
      </c>
      <c r="B20" s="1052"/>
      <c r="C20" s="1052"/>
      <c r="D20" s="1052"/>
      <c r="E20" s="1052"/>
      <c r="F20" s="1052"/>
      <c r="G20" s="1052"/>
      <c r="H20" s="1052"/>
      <c r="I20" s="1052"/>
      <c r="J20" s="1052"/>
      <c r="K20" s="1052"/>
      <c r="L20" s="1052"/>
      <c r="M20" s="1052"/>
      <c r="N20" s="1052"/>
    </row>
    <row r="21" spans="1:14">
      <c r="A21" s="704" t="s">
        <v>485</v>
      </c>
      <c r="B21" s="712" t="s">
        <v>486</v>
      </c>
      <c r="C21" s="702" t="s">
        <v>487</v>
      </c>
      <c r="D21" s="702"/>
      <c r="E21" s="702"/>
      <c r="F21" s="713"/>
      <c r="G21" s="713"/>
      <c r="H21" s="713"/>
      <c r="I21" s="713"/>
      <c r="J21" s="713"/>
      <c r="K21" s="713"/>
      <c r="L21" s="713"/>
      <c r="M21" s="713"/>
      <c r="N21" s="713"/>
    </row>
    <row r="22" spans="1:14">
      <c r="A22" s="704" t="s">
        <v>488</v>
      </c>
      <c r="B22" s="1056" t="s">
        <v>489</v>
      </c>
      <c r="C22" s="1056"/>
      <c r="D22" s="1056"/>
      <c r="E22" s="1056"/>
      <c r="F22" s="1056"/>
      <c r="G22" s="713"/>
      <c r="H22" s="713"/>
      <c r="I22" s="713"/>
      <c r="J22" s="713"/>
      <c r="K22" s="713"/>
      <c r="L22" s="713"/>
      <c r="M22" s="713"/>
      <c r="N22" s="713"/>
    </row>
    <row r="23" spans="1:14">
      <c r="A23" s="704"/>
      <c r="B23" s="1057" t="s">
        <v>490</v>
      </c>
      <c r="C23" s="1057"/>
      <c r="D23" s="1057"/>
      <c r="E23" s="1057"/>
      <c r="F23" s="1057"/>
      <c r="G23" s="714"/>
      <c r="H23" s="714"/>
      <c r="I23" s="714"/>
      <c r="J23" s="714"/>
      <c r="K23" s="714"/>
      <c r="L23" s="714"/>
      <c r="M23" s="715"/>
      <c r="N23" s="714"/>
    </row>
    <row r="24" spans="1:14">
      <c r="A24" s="704"/>
      <c r="B24" s="704"/>
      <c r="C24" s="704"/>
      <c r="D24" s="716"/>
      <c r="E24" s="716"/>
      <c r="F24" s="716"/>
      <c r="G24" s="716"/>
      <c r="H24" s="716"/>
      <c r="I24" s="716"/>
      <c r="J24" s="716"/>
      <c r="K24" s="716"/>
      <c r="L24" s="716"/>
      <c r="M24" s="714"/>
      <c r="N24" s="714"/>
    </row>
    <row r="25" spans="1:14">
      <c r="A25" s="717" t="s">
        <v>491</v>
      </c>
      <c r="B25" s="704"/>
      <c r="C25" s="704"/>
      <c r="D25" s="708" t="s">
        <v>492</v>
      </c>
      <c r="E25" s="718"/>
      <c r="F25" s="719"/>
      <c r="G25" s="720"/>
      <c r="H25" s="720"/>
      <c r="I25" s="720"/>
      <c r="J25" s="720"/>
      <c r="K25" s="720"/>
      <c r="L25" s="720"/>
      <c r="M25" s="720"/>
      <c r="N25" s="720"/>
    </row>
    <row r="26" spans="1:14">
      <c r="A26" s="704"/>
      <c r="B26" s="721"/>
      <c r="C26" s="721"/>
      <c r="D26" s="722"/>
      <c r="E26" s="722"/>
      <c r="F26" s="722"/>
      <c r="G26" s="722"/>
      <c r="H26" s="722"/>
      <c r="I26" s="722"/>
      <c r="J26" s="722"/>
      <c r="K26" s="722"/>
      <c r="L26" s="722"/>
      <c r="M26" s="722"/>
      <c r="N26" s="722"/>
    </row>
    <row r="27" spans="1:14">
      <c r="A27" s="717" t="s">
        <v>493</v>
      </c>
      <c r="B27" s="721"/>
      <c r="C27" s="723">
        <v>5.07</v>
      </c>
      <c r="D27" s="724" t="s">
        <v>745</v>
      </c>
      <c r="E27" s="725" t="s">
        <v>495</v>
      </c>
      <c r="G27" s="721"/>
      <c r="H27" s="721"/>
      <c r="I27" s="721"/>
      <c r="J27" s="721"/>
      <c r="K27" s="721"/>
      <c r="L27" s="726"/>
      <c r="M27" s="726"/>
      <c r="N27" s="721"/>
    </row>
    <row r="28" spans="1:14">
      <c r="A28" s="704"/>
      <c r="B28" s="727" t="s">
        <v>496</v>
      </c>
      <c r="C28" s="728"/>
      <c r="D28" s="729"/>
      <c r="E28" s="725"/>
      <c r="G28" s="721"/>
    </row>
    <row r="29" spans="1:14">
      <c r="A29" s="704"/>
      <c r="B29" s="730" t="s">
        <v>438</v>
      </c>
      <c r="C29" s="723">
        <v>0</v>
      </c>
      <c r="D29" s="724" t="s">
        <v>497</v>
      </c>
      <c r="E29" s="725" t="s">
        <v>495</v>
      </c>
      <c r="G29" s="721" t="s">
        <v>498</v>
      </c>
      <c r="I29" s="721"/>
      <c r="J29" s="721"/>
      <c r="K29" s="721"/>
      <c r="L29" s="723">
        <v>2.41</v>
      </c>
      <c r="M29" s="731" t="s">
        <v>746</v>
      </c>
      <c r="N29" s="725" t="s">
        <v>495</v>
      </c>
    </row>
    <row r="30" spans="1:14">
      <c r="A30" s="704"/>
      <c r="B30" s="730" t="s">
        <v>439</v>
      </c>
      <c r="C30" s="723">
        <v>0</v>
      </c>
      <c r="D30" s="732" t="s">
        <v>497</v>
      </c>
      <c r="E30" s="725" t="s">
        <v>495</v>
      </c>
      <c r="G30" s="721" t="s">
        <v>499</v>
      </c>
      <c r="I30" s="721"/>
      <c r="J30" s="721"/>
      <c r="K30" s="721"/>
      <c r="L30" s="1058">
        <v>7.78</v>
      </c>
      <c r="M30" s="1058"/>
      <c r="N30" s="725" t="s">
        <v>500</v>
      </c>
    </row>
    <row r="31" spans="1:14">
      <c r="A31" s="704"/>
      <c r="B31" s="730" t="s">
        <v>440</v>
      </c>
      <c r="C31" s="723">
        <v>0</v>
      </c>
      <c r="D31" s="732" t="s">
        <v>497</v>
      </c>
      <c r="E31" s="725" t="s">
        <v>495</v>
      </c>
      <c r="G31" s="721" t="s">
        <v>501</v>
      </c>
      <c r="I31" s="721"/>
      <c r="J31" s="721"/>
      <c r="K31" s="721"/>
      <c r="L31" s="1058"/>
      <c r="M31" s="1058"/>
      <c r="N31" s="725" t="s">
        <v>500</v>
      </c>
    </row>
    <row r="32" spans="1:14">
      <c r="A32" s="704"/>
      <c r="B32" s="730" t="s">
        <v>502</v>
      </c>
      <c r="C32" s="723">
        <v>5.07</v>
      </c>
      <c r="D32" s="724" t="s">
        <v>745</v>
      </c>
      <c r="E32" s="725" t="s">
        <v>495</v>
      </c>
      <c r="G32" s="721" t="s">
        <v>503</v>
      </c>
      <c r="H32" s="721"/>
      <c r="I32" s="721"/>
      <c r="J32" s="721"/>
      <c r="K32" s="721"/>
      <c r="L32" s="1050" t="s">
        <v>215</v>
      </c>
      <c r="M32" s="1050"/>
      <c r="N32" s="721"/>
    </row>
    <row r="33" spans="1:14">
      <c r="A33" s="733"/>
    </row>
    <row r="34" spans="1:14">
      <c r="A34" s="1060" t="s">
        <v>9</v>
      </c>
      <c r="B34" s="1061" t="s">
        <v>432</v>
      </c>
      <c r="C34" s="1061" t="s">
        <v>504</v>
      </c>
      <c r="D34" s="1061"/>
      <c r="E34" s="1061"/>
      <c r="F34" s="1061" t="s">
        <v>505</v>
      </c>
      <c r="G34" s="1061" t="s">
        <v>87</v>
      </c>
      <c r="H34" s="1061"/>
      <c r="I34" s="1061"/>
      <c r="J34" s="1061" t="s">
        <v>506</v>
      </c>
      <c r="K34" s="1061"/>
      <c r="L34" s="1061"/>
      <c r="M34" s="1061" t="s">
        <v>507</v>
      </c>
      <c r="N34" s="1061" t="s">
        <v>508</v>
      </c>
    </row>
    <row r="35" spans="1:14">
      <c r="A35" s="1060"/>
      <c r="B35" s="1061"/>
      <c r="C35" s="1061"/>
      <c r="D35" s="1061"/>
      <c r="E35" s="1061"/>
      <c r="F35" s="1061"/>
      <c r="G35" s="1061"/>
      <c r="H35" s="1061"/>
      <c r="I35" s="1061"/>
      <c r="J35" s="1061"/>
      <c r="K35" s="1061"/>
      <c r="L35" s="1061"/>
      <c r="M35" s="1061"/>
      <c r="N35" s="1061"/>
    </row>
    <row r="36" spans="1:14" ht="45">
      <c r="A36" s="1060"/>
      <c r="B36" s="1061"/>
      <c r="C36" s="1061"/>
      <c r="D36" s="1061"/>
      <c r="E36" s="1061"/>
      <c r="F36" s="1061"/>
      <c r="G36" s="734" t="s">
        <v>509</v>
      </c>
      <c r="H36" s="734" t="s">
        <v>510</v>
      </c>
      <c r="I36" s="734" t="s">
        <v>511</v>
      </c>
      <c r="J36" s="734" t="s">
        <v>509</v>
      </c>
      <c r="K36" s="734" t="s">
        <v>510</v>
      </c>
      <c r="L36" s="734" t="s">
        <v>512</v>
      </c>
      <c r="M36" s="1061"/>
      <c r="N36" s="1061"/>
    </row>
    <row r="37" spans="1:14">
      <c r="A37" s="735">
        <v>1</v>
      </c>
      <c r="B37" s="736">
        <v>2</v>
      </c>
      <c r="C37" s="1062">
        <v>3</v>
      </c>
      <c r="D37" s="1062"/>
      <c r="E37" s="1062"/>
      <c r="F37" s="736">
        <v>4</v>
      </c>
      <c r="G37" s="736">
        <v>5</v>
      </c>
      <c r="H37" s="736">
        <v>6</v>
      </c>
      <c r="I37" s="736">
        <v>7</v>
      </c>
      <c r="J37" s="736">
        <v>8</v>
      </c>
      <c r="K37" s="736">
        <v>9</v>
      </c>
      <c r="L37" s="736">
        <v>10</v>
      </c>
      <c r="M37" s="736">
        <v>11</v>
      </c>
      <c r="N37" s="736">
        <v>12</v>
      </c>
    </row>
    <row r="38" spans="1:14">
      <c r="A38" s="1063" t="s">
        <v>747</v>
      </c>
      <c r="B38" s="1064"/>
      <c r="C38" s="1064"/>
      <c r="D38" s="1064"/>
      <c r="E38" s="1064"/>
      <c r="F38" s="1064"/>
      <c r="G38" s="1064"/>
      <c r="H38" s="1064"/>
      <c r="I38" s="1064"/>
      <c r="J38" s="1064"/>
      <c r="K38" s="1064"/>
      <c r="L38" s="1064"/>
      <c r="M38" s="1064"/>
      <c r="N38" s="1065"/>
    </row>
    <row r="39" spans="1:14">
      <c r="A39" s="1066" t="s">
        <v>748</v>
      </c>
      <c r="B39" s="1067"/>
      <c r="C39" s="1067"/>
      <c r="D39" s="1067"/>
      <c r="E39" s="1067"/>
      <c r="F39" s="1067"/>
      <c r="G39" s="1067"/>
      <c r="H39" s="1067"/>
      <c r="I39" s="1067"/>
      <c r="J39" s="1067"/>
      <c r="K39" s="1067"/>
      <c r="L39" s="1067"/>
      <c r="M39" s="1067"/>
      <c r="N39" s="1068"/>
    </row>
    <row r="40" spans="1:14" ht="22.5">
      <c r="A40" s="737" t="s">
        <v>0</v>
      </c>
      <c r="B40" s="738" t="s">
        <v>734</v>
      </c>
      <c r="C40" s="1059" t="s">
        <v>749</v>
      </c>
      <c r="D40" s="1059"/>
      <c r="E40" s="1059"/>
      <c r="F40" s="739" t="s">
        <v>736</v>
      </c>
      <c r="G40" s="740"/>
      <c r="H40" s="740"/>
      <c r="I40" s="811">
        <v>2</v>
      </c>
      <c r="J40" s="753"/>
      <c r="K40" s="740"/>
      <c r="L40" s="753"/>
      <c r="M40" s="740"/>
      <c r="N40" s="791"/>
    </row>
    <row r="41" spans="1:14">
      <c r="A41" s="751"/>
      <c r="B41" s="752"/>
      <c r="C41" s="1069" t="s">
        <v>737</v>
      </c>
      <c r="D41" s="1069"/>
      <c r="E41" s="1069"/>
      <c r="F41" s="1069"/>
      <c r="G41" s="1069"/>
      <c r="H41" s="1069"/>
      <c r="I41" s="1069"/>
      <c r="J41" s="1069"/>
      <c r="K41" s="1069"/>
      <c r="L41" s="1069"/>
      <c r="M41" s="1069"/>
      <c r="N41" s="1070"/>
    </row>
    <row r="42" spans="1:14">
      <c r="A42" s="792"/>
      <c r="B42" s="752" t="s">
        <v>0</v>
      </c>
      <c r="C42" s="1069" t="s">
        <v>468</v>
      </c>
      <c r="D42" s="1069"/>
      <c r="E42" s="1069"/>
      <c r="F42" s="793"/>
      <c r="G42" s="759"/>
      <c r="H42" s="759"/>
      <c r="I42" s="759"/>
      <c r="J42" s="796">
        <v>55.71</v>
      </c>
      <c r="K42" s="810">
        <v>0.8</v>
      </c>
      <c r="L42" s="796">
        <v>89.14</v>
      </c>
      <c r="M42" s="795">
        <v>27.08</v>
      </c>
      <c r="N42" s="797">
        <v>2414</v>
      </c>
    </row>
    <row r="43" spans="1:14">
      <c r="A43" s="799"/>
      <c r="B43" s="752"/>
      <c r="C43" s="1069" t="s">
        <v>584</v>
      </c>
      <c r="D43" s="1069"/>
      <c r="E43" s="1069"/>
      <c r="F43" s="793" t="s">
        <v>571</v>
      </c>
      <c r="G43" s="795">
        <v>4.8600000000000003</v>
      </c>
      <c r="H43" s="810">
        <v>0.8</v>
      </c>
      <c r="I43" s="812">
        <v>7.7759999999999998</v>
      </c>
      <c r="J43" s="802"/>
      <c r="K43" s="759"/>
      <c r="L43" s="802"/>
      <c r="M43" s="759"/>
      <c r="N43" s="803"/>
    </row>
    <row r="44" spans="1:14">
      <c r="A44" s="750"/>
      <c r="B44" s="752"/>
      <c r="C44" s="1078" t="s">
        <v>572</v>
      </c>
      <c r="D44" s="1078"/>
      <c r="E44" s="1078"/>
      <c r="F44" s="804"/>
      <c r="G44" s="754"/>
      <c r="H44" s="754"/>
      <c r="I44" s="754"/>
      <c r="J44" s="806">
        <v>55.71</v>
      </c>
      <c r="K44" s="754"/>
      <c r="L44" s="806">
        <v>89.14</v>
      </c>
      <c r="M44" s="754"/>
      <c r="N44" s="807"/>
    </row>
    <row r="45" spans="1:14">
      <c r="A45" s="799"/>
      <c r="B45" s="752"/>
      <c r="C45" s="1069" t="s">
        <v>573</v>
      </c>
      <c r="D45" s="1069"/>
      <c r="E45" s="1069"/>
      <c r="F45" s="793"/>
      <c r="G45" s="759"/>
      <c r="H45" s="759"/>
      <c r="I45" s="759"/>
      <c r="J45" s="802"/>
      <c r="K45" s="759"/>
      <c r="L45" s="796">
        <v>89.14</v>
      </c>
      <c r="M45" s="759"/>
      <c r="N45" s="797">
        <v>2414</v>
      </c>
    </row>
    <row r="46" spans="1:14" ht="45">
      <c r="A46" s="799"/>
      <c r="B46" s="752" t="s">
        <v>738</v>
      </c>
      <c r="C46" s="1069" t="s">
        <v>739</v>
      </c>
      <c r="D46" s="1069"/>
      <c r="E46" s="1069"/>
      <c r="F46" s="793" t="s">
        <v>576</v>
      </c>
      <c r="G46" s="800">
        <v>74</v>
      </c>
      <c r="H46" s="759"/>
      <c r="I46" s="800">
        <v>74</v>
      </c>
      <c r="J46" s="802"/>
      <c r="K46" s="759"/>
      <c r="L46" s="796">
        <v>65.959999999999994</v>
      </c>
      <c r="M46" s="759"/>
      <c r="N46" s="797">
        <v>1786</v>
      </c>
    </row>
    <row r="47" spans="1:14" ht="45">
      <c r="A47" s="799"/>
      <c r="B47" s="752" t="s">
        <v>740</v>
      </c>
      <c r="C47" s="1069" t="s">
        <v>741</v>
      </c>
      <c r="D47" s="1069"/>
      <c r="E47" s="1069"/>
      <c r="F47" s="793" t="s">
        <v>576</v>
      </c>
      <c r="G47" s="800">
        <v>36</v>
      </c>
      <c r="H47" s="759"/>
      <c r="I47" s="800">
        <v>36</v>
      </c>
      <c r="J47" s="802"/>
      <c r="K47" s="759"/>
      <c r="L47" s="796">
        <v>32.090000000000003</v>
      </c>
      <c r="M47" s="759"/>
      <c r="N47" s="798">
        <v>869</v>
      </c>
    </row>
    <row r="48" spans="1:14">
      <c r="A48" s="747"/>
      <c r="B48" s="748"/>
      <c r="C48" s="1059" t="s">
        <v>527</v>
      </c>
      <c r="D48" s="1059"/>
      <c r="E48" s="1059"/>
      <c r="F48" s="739"/>
      <c r="G48" s="740"/>
      <c r="H48" s="740"/>
      <c r="I48" s="740"/>
      <c r="J48" s="753"/>
      <c r="K48" s="740"/>
      <c r="L48" s="744">
        <v>187.19</v>
      </c>
      <c r="M48" s="754"/>
      <c r="N48" s="746">
        <v>5069</v>
      </c>
    </row>
    <row r="49" spans="1:14">
      <c r="A49" s="755"/>
      <c r="B49" s="756"/>
      <c r="C49" s="756"/>
      <c r="D49" s="756"/>
      <c r="E49" s="756"/>
      <c r="F49" s="757"/>
      <c r="G49" s="757"/>
      <c r="H49" s="757"/>
      <c r="I49" s="757"/>
      <c r="J49" s="758"/>
      <c r="K49" s="757"/>
      <c r="L49" s="758"/>
      <c r="M49" s="759"/>
      <c r="N49" s="758"/>
    </row>
    <row r="50" spans="1:14">
      <c r="B50" s="760"/>
      <c r="C50" s="760"/>
      <c r="D50" s="760"/>
      <c r="E50" s="760"/>
      <c r="F50" s="760"/>
      <c r="G50" s="760"/>
      <c r="H50" s="760"/>
      <c r="I50" s="760"/>
      <c r="J50" s="760"/>
      <c r="K50" s="760"/>
      <c r="L50" s="761"/>
      <c r="M50" s="761"/>
      <c r="N50" s="761"/>
    </row>
    <row r="51" spans="1:14">
      <c r="A51" s="762"/>
      <c r="B51" s="763"/>
      <c r="C51" s="1059" t="s">
        <v>528</v>
      </c>
      <c r="D51" s="1059"/>
      <c r="E51" s="1059"/>
      <c r="F51" s="1059"/>
      <c r="G51" s="1059"/>
      <c r="H51" s="1059"/>
      <c r="I51" s="1059"/>
      <c r="J51" s="1059"/>
      <c r="K51" s="1059"/>
      <c r="L51" s="764"/>
      <c r="M51" s="765"/>
      <c r="N51" s="766"/>
    </row>
    <row r="52" spans="1:14">
      <c r="A52" s="767"/>
      <c r="B52" s="752"/>
      <c r="C52" s="1069" t="s">
        <v>529</v>
      </c>
      <c r="D52" s="1069"/>
      <c r="E52" s="1069"/>
      <c r="F52" s="1069"/>
      <c r="G52" s="1069"/>
      <c r="H52" s="1069"/>
      <c r="I52" s="1069"/>
      <c r="J52" s="1069"/>
      <c r="K52" s="1069"/>
      <c r="L52" s="768">
        <v>89.14</v>
      </c>
      <c r="M52" s="769"/>
      <c r="N52" s="770">
        <v>2414</v>
      </c>
    </row>
    <row r="53" spans="1:14">
      <c r="A53" s="767"/>
      <c r="B53" s="752"/>
      <c r="C53" s="1069" t="s">
        <v>530</v>
      </c>
      <c r="D53" s="1069"/>
      <c r="E53" s="1069"/>
      <c r="F53" s="1069"/>
      <c r="G53" s="1069"/>
      <c r="H53" s="1069"/>
      <c r="I53" s="1069"/>
      <c r="J53" s="1069"/>
      <c r="K53" s="1069"/>
      <c r="L53" s="771"/>
      <c r="M53" s="769"/>
      <c r="N53" s="772"/>
    </row>
    <row r="54" spans="1:14">
      <c r="A54" s="767"/>
      <c r="B54" s="752"/>
      <c r="C54" s="1069" t="s">
        <v>647</v>
      </c>
      <c r="D54" s="1069"/>
      <c r="E54" s="1069"/>
      <c r="F54" s="1069"/>
      <c r="G54" s="1069"/>
      <c r="H54" s="1069"/>
      <c r="I54" s="1069"/>
      <c r="J54" s="1069"/>
      <c r="K54" s="1069"/>
      <c r="L54" s="768">
        <v>89.14</v>
      </c>
      <c r="M54" s="769"/>
      <c r="N54" s="770">
        <v>2414</v>
      </c>
    </row>
    <row r="55" spans="1:14">
      <c r="A55" s="767"/>
      <c r="B55" s="752"/>
      <c r="C55" s="1069" t="s">
        <v>532</v>
      </c>
      <c r="D55" s="1069"/>
      <c r="E55" s="1069"/>
      <c r="F55" s="1069"/>
      <c r="G55" s="1069"/>
      <c r="H55" s="1069"/>
      <c r="I55" s="1069"/>
      <c r="J55" s="1069"/>
      <c r="K55" s="1069"/>
      <c r="L55" s="768">
        <v>187.19</v>
      </c>
      <c r="M55" s="769"/>
      <c r="N55" s="770">
        <v>5069</v>
      </c>
    </row>
    <row r="56" spans="1:14">
      <c r="A56" s="767"/>
      <c r="B56" s="752"/>
      <c r="C56" s="1069" t="s">
        <v>742</v>
      </c>
      <c r="D56" s="1069"/>
      <c r="E56" s="1069"/>
      <c r="F56" s="1069"/>
      <c r="G56" s="1069"/>
      <c r="H56" s="1069"/>
      <c r="I56" s="1069"/>
      <c r="J56" s="1069"/>
      <c r="K56" s="1069"/>
      <c r="L56" s="768">
        <v>187.19</v>
      </c>
      <c r="M56" s="769"/>
      <c r="N56" s="770">
        <v>5069</v>
      </c>
    </row>
    <row r="57" spans="1:14">
      <c r="A57" s="767"/>
      <c r="B57" s="752"/>
      <c r="C57" s="1069" t="s">
        <v>534</v>
      </c>
      <c r="D57" s="1069"/>
      <c r="E57" s="1069"/>
      <c r="F57" s="1069"/>
      <c r="G57" s="1069"/>
      <c r="H57" s="1069"/>
      <c r="I57" s="1069"/>
      <c r="J57" s="1069"/>
      <c r="K57" s="1069"/>
      <c r="L57" s="771"/>
      <c r="M57" s="769"/>
      <c r="N57" s="772"/>
    </row>
    <row r="58" spans="1:14">
      <c r="A58" s="767"/>
      <c r="B58" s="752"/>
      <c r="C58" s="1069" t="s">
        <v>652</v>
      </c>
      <c r="D58" s="1069"/>
      <c r="E58" s="1069"/>
      <c r="F58" s="1069"/>
      <c r="G58" s="1069"/>
      <c r="H58" s="1069"/>
      <c r="I58" s="1069"/>
      <c r="J58" s="1069"/>
      <c r="K58" s="1069"/>
      <c r="L58" s="768">
        <v>89.14</v>
      </c>
      <c r="M58" s="769"/>
      <c r="N58" s="770">
        <v>2414</v>
      </c>
    </row>
    <row r="59" spans="1:14">
      <c r="A59" s="767"/>
      <c r="B59" s="752"/>
      <c r="C59" s="1069" t="s">
        <v>655</v>
      </c>
      <c r="D59" s="1069"/>
      <c r="E59" s="1069"/>
      <c r="F59" s="1069"/>
      <c r="G59" s="1069"/>
      <c r="H59" s="1069"/>
      <c r="I59" s="1069"/>
      <c r="J59" s="1069"/>
      <c r="K59" s="1069"/>
      <c r="L59" s="768">
        <v>65.959999999999994</v>
      </c>
      <c r="M59" s="769"/>
      <c r="N59" s="770">
        <v>1786</v>
      </c>
    </row>
    <row r="60" spans="1:14">
      <c r="A60" s="767"/>
      <c r="B60" s="752"/>
      <c r="C60" s="1069" t="s">
        <v>656</v>
      </c>
      <c r="D60" s="1069"/>
      <c r="E60" s="1069"/>
      <c r="F60" s="1069"/>
      <c r="G60" s="1069"/>
      <c r="H60" s="1069"/>
      <c r="I60" s="1069"/>
      <c r="J60" s="1069"/>
      <c r="K60" s="1069"/>
      <c r="L60" s="768">
        <v>32.090000000000003</v>
      </c>
      <c r="M60" s="769"/>
      <c r="N60" s="786">
        <v>869</v>
      </c>
    </row>
    <row r="61" spans="1:14">
      <c r="A61" s="767"/>
      <c r="B61" s="752"/>
      <c r="C61" s="1069" t="s">
        <v>665</v>
      </c>
      <c r="D61" s="1069"/>
      <c r="E61" s="1069"/>
      <c r="F61" s="1069"/>
      <c r="G61" s="1069"/>
      <c r="H61" s="1069"/>
      <c r="I61" s="1069"/>
      <c r="J61" s="1069"/>
      <c r="K61" s="1069"/>
      <c r="L61" s="768">
        <v>89.14</v>
      </c>
      <c r="M61" s="769"/>
      <c r="N61" s="770">
        <v>2414</v>
      </c>
    </row>
    <row r="62" spans="1:14">
      <c r="A62" s="767"/>
      <c r="B62" s="752"/>
      <c r="C62" s="1069" t="s">
        <v>666</v>
      </c>
      <c r="D62" s="1069"/>
      <c r="E62" s="1069"/>
      <c r="F62" s="1069"/>
      <c r="G62" s="1069"/>
      <c r="H62" s="1069"/>
      <c r="I62" s="1069"/>
      <c r="J62" s="1069"/>
      <c r="K62" s="1069"/>
      <c r="L62" s="768">
        <v>65.959999999999994</v>
      </c>
      <c r="M62" s="769"/>
      <c r="N62" s="770">
        <v>1786</v>
      </c>
    </row>
    <row r="63" spans="1:14">
      <c r="A63" s="767"/>
      <c r="B63" s="752"/>
      <c r="C63" s="1069" t="s">
        <v>667</v>
      </c>
      <c r="D63" s="1069"/>
      <c r="E63" s="1069"/>
      <c r="F63" s="1069"/>
      <c r="G63" s="1069"/>
      <c r="H63" s="1069"/>
      <c r="I63" s="1069"/>
      <c r="J63" s="1069"/>
      <c r="K63" s="1069"/>
      <c r="L63" s="768">
        <v>32.090000000000003</v>
      </c>
      <c r="M63" s="769"/>
      <c r="N63" s="786">
        <v>869</v>
      </c>
    </row>
    <row r="64" spans="1:14">
      <c r="A64" s="767"/>
      <c r="B64" s="773"/>
      <c r="C64" s="1073" t="s">
        <v>536</v>
      </c>
      <c r="D64" s="1073"/>
      <c r="E64" s="1073"/>
      <c r="F64" s="1073"/>
      <c r="G64" s="1073"/>
      <c r="H64" s="1073"/>
      <c r="I64" s="1073"/>
      <c r="J64" s="1073"/>
      <c r="K64" s="1073"/>
      <c r="L64" s="774">
        <v>187.19</v>
      </c>
      <c r="M64" s="775"/>
      <c r="N64" s="776">
        <v>5069</v>
      </c>
    </row>
    <row r="65" spans="1:14">
      <c r="B65" s="758"/>
      <c r="C65" s="756"/>
      <c r="D65" s="756"/>
      <c r="E65" s="756"/>
      <c r="F65" s="756"/>
      <c r="G65" s="756"/>
      <c r="H65" s="756"/>
      <c r="I65" s="756"/>
      <c r="J65" s="756"/>
      <c r="K65" s="756"/>
      <c r="L65" s="777"/>
      <c r="M65" s="778"/>
      <c r="N65" s="779"/>
    </row>
    <row r="66" spans="1:14">
      <c r="A66" s="780"/>
      <c r="B66" s="781"/>
      <c r="C66" s="781"/>
      <c r="D66" s="781"/>
      <c r="E66" s="781"/>
      <c r="F66" s="781"/>
      <c r="G66" s="781"/>
      <c r="H66" s="781"/>
      <c r="I66" s="781"/>
      <c r="J66" s="781"/>
      <c r="K66" s="781"/>
      <c r="L66" s="781"/>
      <c r="M66" s="781"/>
      <c r="N66" s="781"/>
    </row>
    <row r="67" spans="1:14">
      <c r="A67" s="704"/>
      <c r="B67" s="782" t="s">
        <v>537</v>
      </c>
      <c r="C67" s="1072" t="s">
        <v>538</v>
      </c>
      <c r="D67" s="1072"/>
      <c r="E67" s="1072"/>
      <c r="F67" s="1072"/>
      <c r="G67" s="1072"/>
      <c r="H67" s="1072"/>
      <c r="I67" s="1072"/>
      <c r="J67" s="1072"/>
      <c r="K67" s="1072"/>
      <c r="L67" s="1072"/>
      <c r="M67" s="721"/>
      <c r="N67" s="721"/>
    </row>
    <row r="68" spans="1:14">
      <c r="A68" s="704"/>
      <c r="B68" s="783"/>
      <c r="C68" s="1071" t="s">
        <v>539</v>
      </c>
      <c r="D68" s="1071"/>
      <c r="E68" s="1071"/>
      <c r="F68" s="1071"/>
      <c r="G68" s="1071"/>
      <c r="H68" s="1071"/>
      <c r="I68" s="1071"/>
      <c r="J68" s="1071"/>
      <c r="K68" s="1071"/>
      <c r="L68" s="1071"/>
      <c r="M68" s="721"/>
      <c r="N68" s="721"/>
    </row>
    <row r="69" spans="1:14">
      <c r="A69" s="704"/>
      <c r="B69" s="782" t="s">
        <v>540</v>
      </c>
      <c r="C69" s="1072" t="s">
        <v>541</v>
      </c>
      <c r="D69" s="1072"/>
      <c r="E69" s="1072"/>
      <c r="F69" s="1072"/>
      <c r="G69" s="1072"/>
      <c r="H69" s="1072"/>
      <c r="I69" s="1072"/>
      <c r="J69" s="1072"/>
      <c r="K69" s="1072"/>
      <c r="L69" s="1072"/>
      <c r="M69" s="721"/>
      <c r="N69" s="721"/>
    </row>
    <row r="70" spans="1:14">
      <c r="A70" s="704"/>
      <c r="B70" s="721"/>
      <c r="C70" s="1071" t="s">
        <v>539</v>
      </c>
      <c r="D70" s="1071"/>
      <c r="E70" s="1071"/>
      <c r="F70" s="1071"/>
      <c r="G70" s="1071"/>
      <c r="H70" s="1071"/>
      <c r="I70" s="1071"/>
      <c r="J70" s="1071"/>
      <c r="K70" s="1071"/>
      <c r="L70" s="1071"/>
      <c r="M70" s="721"/>
      <c r="N70" s="721"/>
    </row>
  </sheetData>
  <mergeCells count="56">
    <mergeCell ref="C69:L69"/>
    <mergeCell ref="C70:L70"/>
    <mergeCell ref="C61:K61"/>
    <mergeCell ref="C62:K62"/>
    <mergeCell ref="C63:K63"/>
    <mergeCell ref="C64:K64"/>
    <mergeCell ref="C67:L67"/>
    <mergeCell ref="C68:L68"/>
    <mergeCell ref="C44:E44"/>
    <mergeCell ref="C45:E45"/>
    <mergeCell ref="C60:K60"/>
    <mergeCell ref="C47:E47"/>
    <mergeCell ref="C48:E48"/>
    <mergeCell ref="C51:K51"/>
    <mergeCell ref="C52:K52"/>
    <mergeCell ref="C53:K53"/>
    <mergeCell ref="C54:K54"/>
    <mergeCell ref="C55:K55"/>
    <mergeCell ref="C56:K56"/>
    <mergeCell ref="C57:K57"/>
    <mergeCell ref="C58:K58"/>
    <mergeCell ref="C59:K59"/>
    <mergeCell ref="C46:E46"/>
    <mergeCell ref="N34:N36"/>
    <mergeCell ref="C37:E37"/>
    <mergeCell ref="A38:N38"/>
    <mergeCell ref="A39:N39"/>
    <mergeCell ref="G34:I35"/>
    <mergeCell ref="J34:L35"/>
    <mergeCell ref="A34:A36"/>
    <mergeCell ref="B34:B36"/>
    <mergeCell ref="C34:E36"/>
    <mergeCell ref="F34:F36"/>
    <mergeCell ref="M34:M36"/>
    <mergeCell ref="C41:N41"/>
    <mergeCell ref="C42:E42"/>
    <mergeCell ref="C43:E43"/>
    <mergeCell ref="L32:M32"/>
    <mergeCell ref="A12:N12"/>
    <mergeCell ref="A13:N13"/>
    <mergeCell ref="A15:N15"/>
    <mergeCell ref="A16:N16"/>
    <mergeCell ref="A17:N17"/>
    <mergeCell ref="A19:N19"/>
    <mergeCell ref="A20:N20"/>
    <mergeCell ref="B22:F22"/>
    <mergeCell ref="B23:F23"/>
    <mergeCell ref="L30:M30"/>
    <mergeCell ref="L31:M31"/>
    <mergeCell ref="C40:E40"/>
    <mergeCell ref="D9:N9"/>
    <mergeCell ref="L3:N3"/>
    <mergeCell ref="K4:N4"/>
    <mergeCell ref="K5:N5"/>
    <mergeCell ref="K6:N6"/>
    <mergeCell ref="K7:N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27"/>
  <sheetViews>
    <sheetView view="pageBreakPreview" topLeftCell="A10" zoomScale="85" zoomScaleNormal="85" zoomScaleSheetLayoutView="85" workbookViewId="0">
      <selection activeCell="O10" sqref="O10"/>
    </sheetView>
  </sheetViews>
  <sheetFormatPr defaultRowHeight="12.75"/>
  <cols>
    <col min="1" max="1" width="7" customWidth="1"/>
    <col min="2" max="2" width="11.5703125" customWidth="1"/>
    <col min="3" max="3" width="47.140625" customWidth="1"/>
    <col min="4" max="4" width="15.7109375" customWidth="1"/>
    <col min="5" max="6" width="15.28515625" customWidth="1"/>
    <col min="7" max="7" width="14.85546875" customWidth="1"/>
    <col min="9" max="9" width="24.7109375" customWidth="1"/>
  </cols>
  <sheetData>
    <row r="1" spans="1:7" ht="15.75">
      <c r="A1" s="841" t="s">
        <v>109</v>
      </c>
      <c r="B1" s="841"/>
      <c r="C1" s="841"/>
      <c r="D1" s="841"/>
      <c r="E1" s="841"/>
      <c r="F1" s="841"/>
      <c r="G1" s="841"/>
    </row>
    <row r="2" spans="1:7" ht="15.75">
      <c r="A2" s="842" t="s">
        <v>110</v>
      </c>
      <c r="B2" s="842"/>
      <c r="C2" s="842"/>
      <c r="D2" s="842"/>
      <c r="E2" s="842"/>
      <c r="F2" s="842"/>
      <c r="G2" s="842"/>
    </row>
    <row r="3" spans="1:7" ht="15.75">
      <c r="A3" s="841" t="s">
        <v>111</v>
      </c>
      <c r="B3" s="841"/>
      <c r="C3" s="841"/>
      <c r="D3" s="841"/>
      <c r="E3" s="841"/>
      <c r="F3" s="841"/>
      <c r="G3" s="841"/>
    </row>
    <row r="4" spans="1:7" ht="15.75">
      <c r="A4" s="844" t="s">
        <v>291</v>
      </c>
      <c r="B4" s="844"/>
      <c r="C4" s="844"/>
      <c r="D4" s="844"/>
      <c r="E4" s="844"/>
      <c r="F4" s="844"/>
      <c r="G4" s="844"/>
    </row>
    <row r="6" spans="1:7" ht="117.75" customHeight="1">
      <c r="A6" s="851" t="str">
        <f>УНЦкИПР!$A$6</f>
        <v xml:space="preserve">«Вынос участка шести КЛ-10кВ Л Ст-13, Ст-21 от ПС Степная 
до РП-66, перекладка КЛ-10кВ Л Ст-43 от опоры №13 до ТП-776 для нужд Оренбургского ПО филиала ПАО «Россети Волга»» - «Оренбургэнерго» 
(Заявитель Сельскохозяйственный перерабатывающий снабженческо-сбытовой 
потребительский кооператив "Красногорский" соглашение о компенсации  
№2230-002122 от 25.04.2022г.)     
</v>
      </c>
      <c r="B6" s="843"/>
      <c r="C6" s="843"/>
      <c r="D6" s="843"/>
      <c r="E6" s="843"/>
      <c r="F6" s="843"/>
      <c r="G6" s="843"/>
    </row>
    <row r="7" spans="1:7" ht="15.75">
      <c r="A7" s="849"/>
      <c r="B7" s="850"/>
      <c r="C7" s="850"/>
      <c r="D7" s="850"/>
      <c r="E7" s="850"/>
      <c r="F7" s="850"/>
      <c r="G7" s="850"/>
    </row>
    <row r="8" spans="1:7" ht="15.75">
      <c r="A8" s="846">
        <f>УНЦкИПР!A8</f>
        <v>0</v>
      </c>
      <c r="B8" s="835"/>
      <c r="C8" s="835"/>
      <c r="D8" s="835"/>
      <c r="E8" s="835"/>
      <c r="F8" s="835"/>
      <c r="G8" s="835"/>
    </row>
    <row r="9" spans="1:7" ht="15.75">
      <c r="A9" s="845"/>
      <c r="B9" s="845"/>
      <c r="C9" s="845"/>
      <c r="D9" s="845"/>
      <c r="E9" s="845"/>
      <c r="F9" s="845"/>
      <c r="G9" s="845"/>
    </row>
    <row r="10" spans="1:7">
      <c r="A10" s="847" t="s">
        <v>9</v>
      </c>
      <c r="B10" s="847" t="s">
        <v>59</v>
      </c>
      <c r="C10" s="847" t="s">
        <v>6</v>
      </c>
      <c r="D10" s="847" t="s">
        <v>60</v>
      </c>
      <c r="E10" s="847" t="s">
        <v>61</v>
      </c>
      <c r="F10" s="847" t="s">
        <v>62</v>
      </c>
      <c r="G10" s="848" t="s">
        <v>63</v>
      </c>
    </row>
    <row r="11" spans="1:7" ht="26.25" customHeight="1">
      <c r="A11" s="848"/>
      <c r="B11" s="848"/>
      <c r="C11" s="848"/>
      <c r="D11" s="848"/>
      <c r="E11" s="848"/>
      <c r="F11" s="848"/>
      <c r="G11" s="840"/>
    </row>
    <row r="12" spans="1:7" ht="25.5" hidden="1">
      <c r="A12" s="68">
        <v>1</v>
      </c>
      <c r="B12" s="367" t="s">
        <v>178</v>
      </c>
      <c r="C12" s="69" t="s">
        <v>408</v>
      </c>
      <c r="D12" s="70">
        <f>'т5 (КЛ-0,4кВ)'!R31</f>
        <v>0</v>
      </c>
      <c r="E12" s="70"/>
      <c r="F12" s="70">
        <f>'т5 (КЛ-0,4кВ)'!S31</f>
        <v>0</v>
      </c>
      <c r="G12" s="71">
        <f>SUM(D12:F12)</f>
        <v>0</v>
      </c>
    </row>
    <row r="13" spans="1:7" ht="39" thickBot="1">
      <c r="A13" s="388">
        <v>1</v>
      </c>
      <c r="B13" s="367" t="s">
        <v>178</v>
      </c>
      <c r="C13" s="69" t="s">
        <v>416</v>
      </c>
      <c r="D13" s="389">
        <f>'т5 (КЛ-10кВ)'!R32</f>
        <v>1849.0786599999999</v>
      </c>
      <c r="E13" s="389"/>
      <c r="F13" s="389">
        <f>'т5 (КЛ-10кВ)'!S32</f>
        <v>94.081340000000111</v>
      </c>
      <c r="G13" s="71">
        <f>SUM(D13:F13)</f>
        <v>1943.16</v>
      </c>
    </row>
    <row r="14" spans="1:7" ht="26.25" hidden="1" thickBot="1">
      <c r="A14" s="586">
        <v>3</v>
      </c>
      <c r="B14" s="587" t="s">
        <v>336</v>
      </c>
      <c r="C14" s="588" t="s">
        <v>345</v>
      </c>
      <c r="D14" s="589">
        <f>'т3 КТП 2х250'!R19*0</f>
        <v>0</v>
      </c>
      <c r="E14" s="589"/>
      <c r="F14" s="590">
        <f>'т3 КТП 2х250'!S19*0</f>
        <v>0</v>
      </c>
      <c r="G14" s="591">
        <f>SUM(D14:F14)</f>
        <v>0</v>
      </c>
    </row>
    <row r="15" spans="1:7" ht="16.5" thickBot="1">
      <c r="A15" s="34">
        <v>2</v>
      </c>
      <c r="B15" s="369"/>
      <c r="C15" s="27" t="s">
        <v>113</v>
      </c>
      <c r="D15" s="28">
        <f>SUM(D12:D14)</f>
        <v>1849.0786599999999</v>
      </c>
      <c r="E15" s="28">
        <f>SUM(E12:E14)</f>
        <v>0</v>
      </c>
      <c r="F15" s="28">
        <f>SUM(F12:F14)</f>
        <v>94.081340000000111</v>
      </c>
      <c r="G15" s="592">
        <f>SUM(G12:G14)</f>
        <v>1943.16</v>
      </c>
    </row>
    <row r="16" spans="1:7" ht="25.5">
      <c r="A16" s="366">
        <v>3</v>
      </c>
      <c r="B16" s="370"/>
      <c r="C16" s="390" t="s">
        <v>346</v>
      </c>
      <c r="D16" s="526">
        <f>ROUND(1.053*1.068*1.056*1.054*1.051*((1+1.049)/2),4)</f>
        <v>1.3478000000000001</v>
      </c>
      <c r="E16" s="194"/>
      <c r="F16" s="194">
        <f>D16</f>
        <v>1.3478000000000001</v>
      </c>
      <c r="G16" s="40"/>
    </row>
    <row r="17" spans="1:9" ht="31.5">
      <c r="A17" s="48">
        <v>4</v>
      </c>
      <c r="B17" s="371" t="s">
        <v>220</v>
      </c>
      <c r="C17" s="195" t="s">
        <v>307</v>
      </c>
      <c r="D17" s="196"/>
      <c r="E17" s="595" t="e">
        <f>ROUND('Свод к торгам ПИР'!D42*1.0291/1000,5)</f>
        <v>#REF!</v>
      </c>
      <c r="F17" s="197"/>
      <c r="G17" s="596" t="e">
        <f>SUM(D17:F17)</f>
        <v>#REF!</v>
      </c>
    </row>
    <row r="18" spans="1:9" ht="38.25">
      <c r="A18" s="142">
        <v>5</v>
      </c>
      <c r="B18" s="144"/>
      <c r="C18" s="145" t="s">
        <v>295</v>
      </c>
      <c r="D18" s="597">
        <f>ROUND(D12*D16+D14*D16+D13*D16,5)</f>
        <v>2492.18822</v>
      </c>
      <c r="E18" s="597"/>
      <c r="F18" s="597">
        <f>ROUND(F12*F16+F14*F16+F13*F16,5)</f>
        <v>126.80283</v>
      </c>
      <c r="G18" s="598">
        <f>SUM(D18:F18)</f>
        <v>2618.9910500000001</v>
      </c>
    </row>
    <row r="19" spans="1:9" ht="15.75">
      <c r="A19" s="48">
        <v>6</v>
      </c>
      <c r="B19" s="146"/>
      <c r="C19" s="147" t="s">
        <v>64</v>
      </c>
      <c r="D19" s="599">
        <f>D18</f>
        <v>2492.18822</v>
      </c>
      <c r="E19" s="599" t="e">
        <f>SUM(E17)</f>
        <v>#REF!</v>
      </c>
      <c r="F19" s="599">
        <f>F18</f>
        <v>126.80283</v>
      </c>
      <c r="G19" s="600" t="e">
        <f t="shared" ref="G19:G21" si="0">SUM(D19:F19)</f>
        <v>#REF!</v>
      </c>
    </row>
    <row r="20" spans="1:9" ht="15.75">
      <c r="A20" s="48">
        <v>7</v>
      </c>
      <c r="B20" s="146"/>
      <c r="C20" s="147" t="s">
        <v>65</v>
      </c>
      <c r="D20" s="599">
        <f>ROUND(D19*0.2,5)</f>
        <v>498.43763999999999</v>
      </c>
      <c r="E20" s="599" t="e">
        <f t="shared" ref="E20:F20" si="1">ROUND(E19*0.2,5)</f>
        <v>#REF!</v>
      </c>
      <c r="F20" s="599">
        <f t="shared" si="1"/>
        <v>25.360569999999999</v>
      </c>
      <c r="G20" s="600" t="e">
        <f t="shared" si="0"/>
        <v>#REF!</v>
      </c>
    </row>
    <row r="21" spans="1:9" ht="16.5" thickBot="1">
      <c r="A21" s="12">
        <v>8</v>
      </c>
      <c r="B21" s="13"/>
      <c r="C21" s="9" t="s">
        <v>66</v>
      </c>
      <c r="D21" s="601">
        <f>SUM(D19:D20)</f>
        <v>2990.6258600000001</v>
      </c>
      <c r="E21" s="601" t="e">
        <f t="shared" ref="E21:F21" si="2">SUM(E19:E20)</f>
        <v>#REF!</v>
      </c>
      <c r="F21" s="601">
        <f t="shared" si="2"/>
        <v>152.1634</v>
      </c>
      <c r="G21" s="602" t="e">
        <f t="shared" si="0"/>
        <v>#REF!</v>
      </c>
      <c r="I21">
        <v>2445.1903299999999</v>
      </c>
    </row>
    <row r="22" spans="1:9" ht="15.75">
      <c r="A22" s="17"/>
    </row>
    <row r="23" spans="1:9" ht="15.75">
      <c r="A23" s="17"/>
    </row>
    <row r="24" spans="1:9" ht="15.75">
      <c r="A24" s="14" t="s">
        <v>26</v>
      </c>
      <c r="B24" s="16"/>
      <c r="C24" s="16"/>
      <c r="D24" s="143"/>
    </row>
    <row r="25" spans="1:9" ht="15.75">
      <c r="A25" s="14" t="s">
        <v>308</v>
      </c>
      <c r="B25" s="16"/>
      <c r="C25" s="16"/>
      <c r="D25" s="25"/>
      <c r="E25" s="143" t="s">
        <v>309</v>
      </c>
    </row>
    <row r="26" spans="1:9" ht="15.75">
      <c r="A26" s="14"/>
      <c r="B26" s="16"/>
      <c r="C26" s="16"/>
      <c r="E26" s="143"/>
    </row>
    <row r="27" spans="1:9" ht="15.75">
      <c r="A27" s="14" t="s">
        <v>179</v>
      </c>
      <c r="B27" s="16"/>
      <c r="C27" s="16"/>
      <c r="D27" s="25"/>
      <c r="E27" s="143" t="s">
        <v>235</v>
      </c>
    </row>
  </sheetData>
  <mergeCells count="15">
    <mergeCell ref="A7:G7"/>
    <mergeCell ref="A1:G1"/>
    <mergeCell ref="A2:G2"/>
    <mergeCell ref="A3:G3"/>
    <mergeCell ref="A4:G4"/>
    <mergeCell ref="A6:G6"/>
    <mergeCell ref="A9:G9"/>
    <mergeCell ref="A8:G8"/>
    <mergeCell ref="A10:A11"/>
    <mergeCell ref="B10:B11"/>
    <mergeCell ref="C10:C11"/>
    <mergeCell ref="D10:D11"/>
    <mergeCell ref="E10:E11"/>
    <mergeCell ref="F10:F11"/>
    <mergeCell ref="G10:G11"/>
  </mergeCells>
  <pageMargins left="1.1023622047244095" right="0.70866141732283472" top="0.35433070866141736" bottom="0.35433070866141736" header="0.31496062992125984" footer="0.31496062992125984"/>
  <pageSetup paperSize="9" scale="80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6" tint="0.79998168889431442"/>
  </sheetPr>
  <dimension ref="A1:P35"/>
  <sheetViews>
    <sheetView view="pageBreakPreview" zoomScale="85" zoomScaleNormal="70" zoomScaleSheetLayoutView="85" workbookViewId="0">
      <selection activeCell="E18" sqref="E18"/>
    </sheetView>
  </sheetViews>
  <sheetFormatPr defaultRowHeight="12.75"/>
  <cols>
    <col min="1" max="1" width="4.42578125" style="76" customWidth="1"/>
    <col min="2" max="2" width="29.140625" style="76" customWidth="1"/>
    <col min="3" max="3" width="33" style="76" customWidth="1"/>
    <col min="4" max="4" width="26.5703125" style="76" customWidth="1"/>
    <col min="5" max="5" width="12.7109375" style="77" customWidth="1"/>
  </cols>
  <sheetData>
    <row r="1" spans="1:16">
      <c r="A1" s="1084" t="e">
        <f>#REF!</f>
        <v>#REF!</v>
      </c>
      <c r="B1" s="1085"/>
      <c r="C1" s="1085"/>
      <c r="D1" s="1085"/>
      <c r="E1" s="1085"/>
    </row>
    <row r="2" spans="1:16">
      <c r="A2" s="1085"/>
      <c r="B2" s="1085"/>
      <c r="C2" s="1085"/>
      <c r="D2" s="1085"/>
      <c r="E2" s="1085"/>
    </row>
    <row r="3" spans="1:16">
      <c r="A3" s="1085" t="s">
        <v>116</v>
      </c>
      <c r="B3" s="1085"/>
      <c r="C3" s="1085"/>
      <c r="D3" s="1085"/>
      <c r="E3" s="1085"/>
    </row>
    <row r="4" spans="1:16" ht="30.75" customHeight="1">
      <c r="A4" s="1086" t="str">
        <f>УНЦкИПР!A6</f>
        <v xml:space="preserve">«Вынос участка шести КЛ-10кВ Л Ст-13, Ст-21 от ПС Степная 
до РП-66, перекладка КЛ-10кВ Л Ст-43 от опоры №13 до ТП-776 для нужд Оренбургского ПО филиала ПАО «Россети Волга»» - «Оренбургэнерго» 
(Заявитель Сельскохозяйственный перерабатывающий снабженческо-сбытовой 
потребительский кооператив "Красногорский" соглашение о компенсации  
№2230-002122 от 25.04.2022г.)     
</v>
      </c>
      <c r="B4" s="1086"/>
      <c r="C4" s="1086"/>
      <c r="D4" s="1086"/>
      <c r="E4" s="1086"/>
    </row>
    <row r="5" spans="1:16">
      <c r="B5" s="1087" t="s">
        <v>7</v>
      </c>
      <c r="C5" s="1088"/>
      <c r="D5" s="1088"/>
      <c r="E5" s="1088"/>
    </row>
    <row r="6" spans="1:16">
      <c r="B6" s="1087" t="s">
        <v>8</v>
      </c>
      <c r="C6" s="1088"/>
      <c r="D6" s="1088"/>
      <c r="E6" s="1088"/>
    </row>
    <row r="7" spans="1:16">
      <c r="A7"/>
      <c r="B7"/>
      <c r="C7"/>
      <c r="D7"/>
      <c r="E7"/>
    </row>
    <row r="8" spans="1:16">
      <c r="A8" s="1082"/>
      <c r="B8" s="1083"/>
      <c r="C8" s="1083"/>
      <c r="D8" s="1083"/>
      <c r="E8" s="1083"/>
    </row>
    <row r="9" spans="1:16">
      <c r="A9" s="405" t="s">
        <v>27</v>
      </c>
      <c r="B9" s="406" t="s">
        <v>43</v>
      </c>
      <c r="C9" s="407" t="s">
        <v>44</v>
      </c>
      <c r="D9" s="408" t="s">
        <v>45</v>
      </c>
      <c r="E9" s="1080" t="s">
        <v>46</v>
      </c>
    </row>
    <row r="10" spans="1:16">
      <c r="A10" s="78" t="s">
        <v>47</v>
      </c>
      <c r="B10" s="79" t="s">
        <v>48</v>
      </c>
      <c r="C10" s="80" t="s">
        <v>49</v>
      </c>
      <c r="D10" s="402" t="s">
        <v>50</v>
      </c>
      <c r="E10" s="1081"/>
    </row>
    <row r="11" spans="1:16">
      <c r="A11" s="78"/>
      <c r="B11" s="79" t="s">
        <v>51</v>
      </c>
      <c r="C11" s="78" t="s">
        <v>52</v>
      </c>
      <c r="D11" s="81" t="s">
        <v>53</v>
      </c>
      <c r="E11" s="82"/>
    </row>
    <row r="12" spans="1:16">
      <c r="A12" s="78"/>
      <c r="B12" s="83" t="s">
        <v>54</v>
      </c>
      <c r="C12" s="78" t="s">
        <v>55</v>
      </c>
      <c r="D12" s="79">
        <v>100</v>
      </c>
      <c r="E12" s="82"/>
    </row>
    <row r="13" spans="1:16">
      <c r="A13" s="78"/>
      <c r="B13" s="83"/>
      <c r="C13" s="78" t="s">
        <v>56</v>
      </c>
      <c r="D13" s="79" t="s">
        <v>57</v>
      </c>
      <c r="E13" s="82"/>
    </row>
    <row r="14" spans="1:16">
      <c r="A14" s="84"/>
      <c r="B14" s="85"/>
      <c r="C14" s="86"/>
      <c r="D14" s="87"/>
      <c r="E14" s="87"/>
    </row>
    <row r="15" spans="1:16">
      <c r="A15" s="409">
        <v>1</v>
      </c>
      <c r="B15" s="409">
        <v>2</v>
      </c>
      <c r="C15" s="409">
        <v>3</v>
      </c>
      <c r="D15" s="409">
        <v>4</v>
      </c>
      <c r="E15" s="410">
        <v>5</v>
      </c>
    </row>
    <row r="16" spans="1:16" ht="227.25" customHeight="1">
      <c r="A16" s="529">
        <v>1</v>
      </c>
      <c r="B16" s="530" t="s">
        <v>365</v>
      </c>
      <c r="C16" s="531" t="s">
        <v>390</v>
      </c>
      <c r="D16" s="531" t="s">
        <v>285</v>
      </c>
      <c r="E16" s="565">
        <f>ROUND(20800*1*1.075*0.5,2)</f>
        <v>11180</v>
      </c>
      <c r="J16" s="415"/>
      <c r="K16" s="415"/>
      <c r="L16" s="415"/>
      <c r="M16" s="415"/>
      <c r="N16" s="415"/>
      <c r="O16" s="415"/>
      <c r="P16" s="415"/>
    </row>
    <row r="17" spans="1:5">
      <c r="A17" s="411"/>
      <c r="B17" s="412" t="s">
        <v>128</v>
      </c>
      <c r="C17" s="413"/>
      <c r="D17" s="413"/>
      <c r="E17" s="566">
        <f>ROUND(E16,2)</f>
        <v>11180</v>
      </c>
    </row>
    <row r="18" spans="1:5" ht="25.5" customHeight="1">
      <c r="A18" s="251"/>
      <c r="B18" s="1079" t="s">
        <v>321</v>
      </c>
      <c r="C18" s="1079"/>
      <c r="D18" s="414">
        <v>4.83</v>
      </c>
      <c r="E18" s="564">
        <f>ROUND(E17*D18,2)</f>
        <v>53999.4</v>
      </c>
    </row>
    <row r="19" spans="1:5" ht="15.75">
      <c r="A19" s="30"/>
      <c r="B19" s="88"/>
      <c r="C19" s="31"/>
      <c r="D19" s="31"/>
      <c r="E19" s="30"/>
    </row>
    <row r="20" spans="1:5" ht="15.75">
      <c r="A20" s="30"/>
      <c r="B20" s="88"/>
      <c r="C20" s="31"/>
      <c r="D20" s="31"/>
      <c r="E20" s="30"/>
    </row>
    <row r="21" spans="1:5" ht="15.75">
      <c r="A21" s="30"/>
      <c r="B21" s="102" t="s">
        <v>156</v>
      </c>
      <c r="C21" s="30"/>
      <c r="D21" s="30"/>
      <c r="E21" s="30"/>
    </row>
    <row r="22" spans="1:5">
      <c r="B22" s="102"/>
    </row>
    <row r="23" spans="1:5">
      <c r="B23"/>
      <c r="E23" s="89"/>
    </row>
    <row r="24" spans="1:5">
      <c r="B24" s="103" t="s">
        <v>157</v>
      </c>
      <c r="E24" s="90"/>
    </row>
    <row r="25" spans="1:5">
      <c r="E25" s="89"/>
    </row>
    <row r="26" spans="1:5">
      <c r="E26" s="76"/>
    </row>
    <row r="27" spans="1:5">
      <c r="E27" s="76"/>
    </row>
    <row r="28" spans="1:5">
      <c r="E28" s="76"/>
    </row>
    <row r="29" spans="1:5">
      <c r="E29" s="76"/>
    </row>
    <row r="30" spans="1:5">
      <c r="E30" s="76"/>
    </row>
    <row r="31" spans="1:5">
      <c r="E31" s="76"/>
    </row>
    <row r="32" spans="1:5">
      <c r="E32" s="76"/>
    </row>
    <row r="33" spans="5:5">
      <c r="E33" s="76"/>
    </row>
    <row r="34" spans="5:5">
      <c r="E34" s="76"/>
    </row>
    <row r="35" spans="5:5">
      <c r="E35" s="76"/>
    </row>
  </sheetData>
  <mergeCells count="8">
    <mergeCell ref="B18:C18"/>
    <mergeCell ref="E9:E10"/>
    <mergeCell ref="A8:E8"/>
    <mergeCell ref="A1:E2"/>
    <mergeCell ref="A3:E3"/>
    <mergeCell ref="A4:E4"/>
    <mergeCell ref="B5:E5"/>
    <mergeCell ref="B6:E6"/>
  </mergeCells>
  <pageMargins left="0.7" right="0.7" top="0.75" bottom="0.75" header="0.3" footer="0.3"/>
  <pageSetup paperSize="9" scale="84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theme="6" tint="0.79998168889431442"/>
  </sheetPr>
  <dimension ref="A1:K41"/>
  <sheetViews>
    <sheetView view="pageBreakPreview" topLeftCell="A16" zoomScale="85" zoomScaleNormal="70" zoomScaleSheetLayoutView="85" workbookViewId="0">
      <selection activeCell="G36" sqref="G36"/>
    </sheetView>
  </sheetViews>
  <sheetFormatPr defaultRowHeight="12.75"/>
  <cols>
    <col min="1" max="1" width="3.7109375" customWidth="1"/>
    <col min="2" max="2" width="27.42578125" customWidth="1"/>
    <col min="3" max="3" width="12.5703125" customWidth="1"/>
    <col min="4" max="4" width="9.85546875" customWidth="1"/>
    <col min="5" max="5" width="29.85546875" customWidth="1"/>
    <col min="6" max="6" width="25" customWidth="1"/>
    <col min="7" max="7" width="15.5703125" customWidth="1"/>
  </cols>
  <sheetData>
    <row r="1" spans="1:7" ht="16.5">
      <c r="A1" s="1090" t="e">
        <f>#REF!</f>
        <v>#REF!</v>
      </c>
      <c r="B1" s="1090"/>
      <c r="C1" s="1090"/>
      <c r="D1" s="1090"/>
      <c r="E1" s="1090"/>
      <c r="F1" s="1090"/>
      <c r="G1" s="1090"/>
    </row>
    <row r="2" spans="1:7" ht="16.5">
      <c r="A2" s="1091" t="s">
        <v>135</v>
      </c>
      <c r="B2" s="1091"/>
      <c r="C2" s="1091"/>
      <c r="D2" s="1091"/>
      <c r="E2" s="1091"/>
      <c r="F2" s="1091"/>
      <c r="G2" s="1091"/>
    </row>
    <row r="3" spans="1:7" ht="16.5">
      <c r="A3" s="403"/>
      <c r="B3" s="403"/>
      <c r="C3" s="403"/>
      <c r="D3" s="403"/>
      <c r="E3" s="403"/>
      <c r="F3" s="403"/>
      <c r="G3" s="2"/>
    </row>
    <row r="4" spans="1:7" ht="15">
      <c r="A4" s="130"/>
      <c r="B4" s="1092" t="s">
        <v>7</v>
      </c>
      <c r="C4" s="1093"/>
      <c r="D4" s="1093"/>
      <c r="E4" s="1093"/>
      <c r="F4" s="1093"/>
      <c r="G4" s="130"/>
    </row>
    <row r="5" spans="1:7" ht="15">
      <c r="A5" s="130"/>
      <c r="B5" s="1092" t="s">
        <v>8</v>
      </c>
      <c r="C5" s="1093"/>
      <c r="D5" s="1093"/>
      <c r="E5" s="1093"/>
      <c r="F5" s="1093"/>
      <c r="G5" s="130"/>
    </row>
    <row r="6" spans="1:7" ht="36" customHeight="1">
      <c r="A6" s="1094" t="str">
        <f>УНЦкИПР!A6</f>
        <v xml:space="preserve">«Вынос участка шести КЛ-10кВ Л Ст-13, Ст-21 от ПС Степная 
до РП-66, перекладка КЛ-10кВ Л Ст-43 от опоры №13 до ТП-776 для нужд Оренбургского ПО филиала ПАО «Россети Волга»» - «Оренбургэнерго» 
(Заявитель Сельскохозяйственный перерабатывающий снабженческо-сбытовой 
потребительский кооператив "Красногорский" соглашение о компенсации  
№2230-002122 от 25.04.2022г.)     
</v>
      </c>
      <c r="B6" s="1094"/>
      <c r="C6" s="1094"/>
      <c r="D6" s="1094"/>
      <c r="E6" s="1094"/>
      <c r="F6" s="1094"/>
      <c r="G6" s="1094"/>
    </row>
    <row r="7" spans="1:7" ht="15">
      <c r="A7" s="1089"/>
      <c r="B7" s="1089"/>
      <c r="C7" s="1089"/>
      <c r="D7" s="1089"/>
      <c r="E7" s="1089"/>
      <c r="F7" s="1089"/>
      <c r="G7" s="1089"/>
    </row>
    <row r="8" spans="1:7" ht="16.5">
      <c r="A8" s="403"/>
      <c r="B8" s="1095" t="s">
        <v>11</v>
      </c>
      <c r="C8" s="1095"/>
      <c r="D8" s="1095"/>
      <c r="E8" s="1095"/>
      <c r="F8" s="1095"/>
      <c r="G8" s="2"/>
    </row>
    <row r="9" spans="1:7" ht="16.5" customHeight="1">
      <c r="A9" s="403"/>
      <c r="B9" s="933" t="s">
        <v>366</v>
      </c>
      <c r="C9" s="933"/>
      <c r="D9" s="933"/>
      <c r="E9" s="933"/>
      <c r="F9" s="933"/>
      <c r="G9" s="2"/>
    </row>
    <row r="10" spans="1:7" ht="16.5">
      <c r="A10" s="403"/>
      <c r="B10" s="403"/>
      <c r="C10" s="403"/>
      <c r="D10" s="403"/>
      <c r="E10" s="403"/>
      <c r="F10" s="403"/>
      <c r="G10" s="2"/>
    </row>
    <row r="11" spans="1:7" ht="15">
      <c r="A11" s="1096" t="s">
        <v>12</v>
      </c>
      <c r="B11" s="1096"/>
      <c r="C11" s="1096"/>
      <c r="D11" s="1096"/>
      <c r="E11" s="1096"/>
      <c r="F11" s="1096"/>
      <c r="G11" s="121"/>
    </row>
    <row r="12" spans="1:7" ht="15">
      <c r="A12" s="1096" t="s">
        <v>13</v>
      </c>
      <c r="B12" s="1096"/>
      <c r="C12" s="1096"/>
      <c r="D12" s="1096"/>
      <c r="E12" s="1096"/>
      <c r="F12" s="1096"/>
      <c r="G12" s="121"/>
    </row>
    <row r="13" spans="1:7" ht="15">
      <c r="A13" s="122"/>
      <c r="B13" s="123"/>
      <c r="C13" s="123"/>
      <c r="D13" s="123"/>
      <c r="E13" s="123"/>
      <c r="F13" s="123"/>
      <c r="G13" s="121"/>
    </row>
    <row r="15" spans="1:7" ht="72">
      <c r="A15" s="259" t="s">
        <v>9</v>
      </c>
      <c r="B15" s="939" t="s">
        <v>180</v>
      </c>
      <c r="C15" s="940"/>
      <c r="D15" s="941"/>
      <c r="E15" s="215" t="s">
        <v>181</v>
      </c>
      <c r="F15" s="259" t="s">
        <v>10</v>
      </c>
      <c r="G15" s="260" t="s">
        <v>4</v>
      </c>
    </row>
    <row r="16" spans="1:7">
      <c r="A16" s="261">
        <v>1</v>
      </c>
      <c r="B16" s="399">
        <v>2</v>
      </c>
      <c r="C16" s="416"/>
      <c r="D16" s="417"/>
      <c r="E16" s="262">
        <v>3</v>
      </c>
      <c r="F16" s="261">
        <v>4</v>
      </c>
      <c r="G16" s="263">
        <v>5</v>
      </c>
    </row>
    <row r="17" spans="1:11" ht="15" customHeight="1">
      <c r="A17" s="396" t="s">
        <v>136</v>
      </c>
      <c r="B17" s="397"/>
      <c r="C17" s="397"/>
      <c r="D17" s="397"/>
      <c r="E17" s="397"/>
      <c r="F17" s="397"/>
      <c r="G17" s="398"/>
    </row>
    <row r="18" spans="1:11" ht="51">
      <c r="A18" s="264" t="s">
        <v>0</v>
      </c>
      <c r="B18" s="418" t="s">
        <v>322</v>
      </c>
      <c r="C18" s="266"/>
      <c r="D18" s="267"/>
      <c r="E18" s="268" t="s">
        <v>137</v>
      </c>
      <c r="F18" s="269"/>
      <c r="G18" s="270"/>
    </row>
    <row r="19" spans="1:11">
      <c r="A19" s="271"/>
      <c r="B19" s="187" t="s">
        <v>138</v>
      </c>
      <c r="C19" s="272"/>
      <c r="D19" s="273"/>
      <c r="E19" s="274" t="s">
        <v>323</v>
      </c>
      <c r="F19" s="275"/>
      <c r="G19" s="276"/>
    </row>
    <row r="20" spans="1:11">
      <c r="A20" s="271"/>
      <c r="B20" s="131" t="s">
        <v>247</v>
      </c>
      <c r="C20" s="278" t="s">
        <v>183</v>
      </c>
      <c r="D20" s="419">
        <f>50/10000</f>
        <v>5.0000000000000001E-3</v>
      </c>
      <c r="E20" s="274"/>
      <c r="F20" s="275"/>
      <c r="G20" s="276"/>
    </row>
    <row r="21" spans="1:11" ht="38.25">
      <c r="A21" s="264"/>
      <c r="B21" s="400" t="s">
        <v>139</v>
      </c>
      <c r="C21" s="420"/>
      <c r="D21" s="421"/>
      <c r="E21" s="228" t="s">
        <v>324</v>
      </c>
      <c r="F21" s="280" t="s">
        <v>367</v>
      </c>
      <c r="G21" s="281">
        <f>3284*D20*1.3</f>
        <v>21.346000000000004</v>
      </c>
      <c r="J21" s="422" t="s">
        <v>325</v>
      </c>
      <c r="K21" s="422"/>
    </row>
    <row r="22" spans="1:11">
      <c r="A22" s="271"/>
      <c r="B22" s="401" t="s">
        <v>140</v>
      </c>
      <c r="C22" s="423"/>
      <c r="D22" s="424"/>
      <c r="E22" s="282" t="s">
        <v>326</v>
      </c>
      <c r="F22" s="283" t="s">
        <v>368</v>
      </c>
      <c r="G22" s="425">
        <f>1067*D20*1.2</f>
        <v>6.4020000000000001</v>
      </c>
    </row>
    <row r="23" spans="1:11" ht="15" customHeight="1">
      <c r="A23" s="264" t="s">
        <v>1</v>
      </c>
      <c r="B23" s="401" t="s">
        <v>141</v>
      </c>
      <c r="C23" s="423"/>
      <c r="D23" s="424"/>
      <c r="E23" s="284" t="s">
        <v>268</v>
      </c>
      <c r="F23" s="283" t="s">
        <v>170</v>
      </c>
      <c r="G23" s="285">
        <f>G21*0.85</f>
        <v>18.144100000000002</v>
      </c>
    </row>
    <row r="24" spans="1:11">
      <c r="A24" s="286" t="s">
        <v>3</v>
      </c>
      <c r="B24" s="400" t="s">
        <v>142</v>
      </c>
      <c r="C24" s="420"/>
      <c r="D24" s="421"/>
      <c r="E24" s="287"/>
      <c r="F24" s="283"/>
      <c r="G24" s="285">
        <f>G22</f>
        <v>6.4020000000000001</v>
      </c>
    </row>
    <row r="25" spans="1:11" ht="12.75" customHeight="1">
      <c r="A25" s="219" t="s">
        <v>2</v>
      </c>
      <c r="B25" s="902" t="s">
        <v>360</v>
      </c>
      <c r="C25" s="903"/>
      <c r="D25" s="904"/>
      <c r="E25" s="230" t="s">
        <v>257</v>
      </c>
      <c r="F25" s="430"/>
      <c r="G25" s="429"/>
    </row>
    <row r="26" spans="1:11">
      <c r="A26" s="33"/>
      <c r="B26" s="916" t="s">
        <v>358</v>
      </c>
      <c r="C26" s="900"/>
      <c r="D26" s="901"/>
      <c r="E26" s="33" t="s">
        <v>359</v>
      </c>
      <c r="F26" s="431" t="s">
        <v>369</v>
      </c>
      <c r="G26" s="432">
        <f>G23*E26</f>
        <v>2.0412112500000004</v>
      </c>
    </row>
    <row r="27" spans="1:11">
      <c r="A27" s="219" t="s">
        <v>5</v>
      </c>
      <c r="B27" s="426" t="s">
        <v>186</v>
      </c>
      <c r="C27" s="427"/>
      <c r="D27" s="428"/>
      <c r="E27" s="433" t="s">
        <v>144</v>
      </c>
      <c r="F27" s="430" t="s">
        <v>274</v>
      </c>
      <c r="G27" s="434"/>
    </row>
    <row r="28" spans="1:11" ht="15" customHeight="1">
      <c r="A28" s="33"/>
      <c r="B28" s="435" t="s">
        <v>187</v>
      </c>
      <c r="C28" s="436"/>
      <c r="D28" s="437"/>
      <c r="E28" s="438" t="s">
        <v>188</v>
      </c>
      <c r="F28" s="431" t="s">
        <v>189</v>
      </c>
      <c r="G28" s="439">
        <f>(G23+G26)*0.06*2.5</f>
        <v>3.0277966875</v>
      </c>
    </row>
    <row r="29" spans="1:11">
      <c r="A29" s="32"/>
      <c r="B29" s="440" t="s">
        <v>192</v>
      </c>
      <c r="C29" s="441"/>
      <c r="D29" s="442"/>
      <c r="E29" s="443"/>
      <c r="F29" s="444"/>
      <c r="G29" s="445">
        <f>G23+G24+G26+G28</f>
        <v>29.615107937500003</v>
      </c>
    </row>
    <row r="30" spans="1:11">
      <c r="A30" s="219" t="s">
        <v>143</v>
      </c>
      <c r="B30" s="426" t="s">
        <v>327</v>
      </c>
      <c r="C30" s="427"/>
      <c r="D30" s="428"/>
      <c r="E30" s="429"/>
      <c r="F30" s="430"/>
      <c r="G30" s="434"/>
    </row>
    <row r="31" spans="1:11">
      <c r="A31" s="32"/>
      <c r="B31" s="446" t="s">
        <v>145</v>
      </c>
      <c r="C31" s="447"/>
      <c r="D31" s="448"/>
      <c r="E31" s="66"/>
      <c r="F31" s="449"/>
      <c r="G31" s="445"/>
    </row>
    <row r="32" spans="1:11" ht="15" customHeight="1">
      <c r="A32" s="32"/>
      <c r="B32" s="395" t="s">
        <v>195</v>
      </c>
      <c r="C32" s="450"/>
      <c r="D32" s="451"/>
      <c r="E32" s="66" t="s">
        <v>196</v>
      </c>
      <c r="F32" s="65" t="s">
        <v>197</v>
      </c>
      <c r="G32" s="445">
        <f>G29*1.08</f>
        <v>31.984316572500006</v>
      </c>
    </row>
    <row r="33" spans="1:7" ht="25.5">
      <c r="A33" s="452" t="s">
        <v>198</v>
      </c>
      <c r="B33" s="391" t="s">
        <v>14</v>
      </c>
      <c r="C33" s="453"/>
      <c r="D33" s="454"/>
      <c r="E33" s="455" t="s">
        <v>126</v>
      </c>
      <c r="F33" s="456">
        <v>0.04</v>
      </c>
      <c r="G33" s="457">
        <f>G32*0.04</f>
        <v>1.2793726629000002</v>
      </c>
    </row>
    <row r="34" spans="1:7" ht="25.5">
      <c r="A34" s="452" t="s">
        <v>216</v>
      </c>
      <c r="B34" s="458" t="s">
        <v>15</v>
      </c>
      <c r="C34" s="459"/>
      <c r="D34" s="460"/>
      <c r="E34" s="228" t="s">
        <v>127</v>
      </c>
      <c r="F34" s="461">
        <v>480</v>
      </c>
      <c r="G34" s="457">
        <f>ROUND((480),0)</f>
        <v>480</v>
      </c>
    </row>
    <row r="35" spans="1:7" ht="15" customHeight="1">
      <c r="A35" s="462"/>
      <c r="B35" s="392" t="s">
        <v>128</v>
      </c>
      <c r="C35" s="393"/>
      <c r="D35" s="394"/>
      <c r="E35" s="463"/>
      <c r="F35" s="464"/>
      <c r="G35" s="567">
        <f>ROUND(G32+G33+G34,2)</f>
        <v>513.26</v>
      </c>
    </row>
    <row r="36" spans="1:7">
      <c r="A36" s="465"/>
      <c r="B36" s="466" t="s">
        <v>328</v>
      </c>
      <c r="C36" s="467"/>
      <c r="D36" s="467"/>
      <c r="E36" s="468"/>
      <c r="F36" s="469">
        <v>4.8899999999999997</v>
      </c>
      <c r="G36" s="568">
        <f>ROUND(G35*F36,2)</f>
        <v>2509.84</v>
      </c>
    </row>
    <row r="39" spans="1:7" ht="15">
      <c r="A39" s="470"/>
      <c r="B39" s="102" t="s">
        <v>156</v>
      </c>
      <c r="C39" s="471"/>
      <c r="D39" s="470"/>
      <c r="E39" s="470"/>
      <c r="F39" s="470"/>
      <c r="G39" s="470"/>
    </row>
    <row r="40" spans="1:7" ht="15">
      <c r="A40" s="470"/>
      <c r="B40" s="102"/>
      <c r="C40" s="471"/>
      <c r="D40" s="470"/>
      <c r="E40" s="470"/>
      <c r="F40" s="470"/>
      <c r="G40" s="470"/>
    </row>
    <row r="41" spans="1:7" ht="15">
      <c r="A41" s="470"/>
      <c r="B41" s="103" t="s">
        <v>157</v>
      </c>
      <c r="C41" s="471"/>
      <c r="D41" s="470"/>
      <c r="E41" s="470"/>
      <c r="F41" s="470"/>
      <c r="G41" s="470"/>
    </row>
  </sheetData>
  <mergeCells count="13">
    <mergeCell ref="B25:D25"/>
    <mergeCell ref="B26:D26"/>
    <mergeCell ref="A7:G7"/>
    <mergeCell ref="A1:G1"/>
    <mergeCell ref="A2:G2"/>
    <mergeCell ref="B4:F4"/>
    <mergeCell ref="B5:F5"/>
    <mergeCell ref="A6:G6"/>
    <mergeCell ref="B8:F8"/>
    <mergeCell ref="B9:F9"/>
    <mergeCell ref="A11:F11"/>
    <mergeCell ref="A12:F12"/>
    <mergeCell ref="B15:D15"/>
  </mergeCells>
  <pageMargins left="0.7" right="0.7" top="0.75" bottom="0.75" header="0.3" footer="0.3"/>
  <pageSetup paperSize="9" scale="72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theme="6" tint="0.79998168889431442"/>
    <pageSetUpPr fitToPage="1"/>
  </sheetPr>
  <dimension ref="A1:AT22"/>
  <sheetViews>
    <sheetView view="pageBreakPreview" zoomScale="85" zoomScaleNormal="80" zoomScaleSheetLayoutView="85" workbookViewId="0">
      <selection activeCell="A5" sqref="A5:G5"/>
    </sheetView>
  </sheetViews>
  <sheetFormatPr defaultColWidth="9.140625" defaultRowHeight="16.5"/>
  <cols>
    <col min="1" max="1" width="5.42578125" style="1" customWidth="1"/>
    <col min="2" max="2" width="23.85546875" style="1" customWidth="1"/>
    <col min="3" max="3" width="7.28515625" style="1" customWidth="1"/>
    <col min="4" max="4" width="9.7109375" style="1" customWidth="1"/>
    <col min="5" max="5" width="44.5703125" style="1" customWidth="1"/>
    <col min="6" max="6" width="27.140625" style="1" customWidth="1"/>
    <col min="7" max="7" width="14.28515625" style="4" customWidth="1"/>
  </cols>
  <sheetData>
    <row r="1" spans="1:8">
      <c r="A1" s="1097" t="e">
        <f>#REF!</f>
        <v>#REF!</v>
      </c>
      <c r="B1" s="1097"/>
      <c r="C1" s="1097"/>
      <c r="D1" s="1097"/>
      <c r="E1" s="1097"/>
      <c r="F1" s="1097"/>
      <c r="G1" s="1097"/>
    </row>
    <row r="2" spans="1:8">
      <c r="A2" s="1091" t="s">
        <v>134</v>
      </c>
      <c r="B2" s="1091"/>
      <c r="C2" s="1091"/>
      <c r="D2" s="1091"/>
      <c r="E2" s="1091"/>
      <c r="F2" s="1091"/>
      <c r="G2" s="1091"/>
    </row>
    <row r="3" spans="1:8">
      <c r="A3" s="403"/>
      <c r="B3" s="403"/>
      <c r="C3" s="403"/>
      <c r="D3" s="403"/>
      <c r="E3" s="403"/>
      <c r="F3" s="403"/>
      <c r="G3" s="403"/>
    </row>
    <row r="4" spans="1:8" ht="15">
      <c r="A4" s="472"/>
      <c r="B4" s="1098" t="s">
        <v>213</v>
      </c>
      <c r="C4" s="1099"/>
      <c r="D4" s="1099"/>
      <c r="E4" s="1099"/>
      <c r="F4" s="1099"/>
      <c r="G4" s="472"/>
    </row>
    <row r="5" spans="1:8" ht="41.25" customHeight="1">
      <c r="A5" s="1100" t="str">
        <f>УНЦкИПР!A6</f>
        <v xml:space="preserve">«Вынос участка шести КЛ-10кВ Л Ст-13, Ст-21 от ПС Степная 
до РП-66, перекладка КЛ-10кВ Л Ст-43 от опоры №13 до ТП-776 для нужд Оренбургского ПО филиала ПАО «Россети Волга»» - «Оренбургэнерго» 
(Заявитель Сельскохозяйственный перерабатывающий снабженческо-сбытовой 
потребительский кооператив "Красногорский" соглашение о компенсации  
№2230-002122 от 25.04.2022г.)     
</v>
      </c>
      <c r="B5" s="1101"/>
      <c r="C5" s="1101"/>
      <c r="D5" s="1101"/>
      <c r="E5" s="1101"/>
      <c r="F5" s="1101"/>
      <c r="G5" s="1101"/>
    </row>
    <row r="6" spans="1:8" ht="15">
      <c r="A6" s="1102" t="s">
        <v>370</v>
      </c>
      <c r="B6" s="1102"/>
      <c r="C6" s="1102"/>
      <c r="D6" s="1102"/>
      <c r="E6" s="1102"/>
      <c r="F6" s="1102"/>
      <c r="G6" s="1102"/>
    </row>
    <row r="7" spans="1:8" ht="16.5" customHeight="1">
      <c r="A7" s="403"/>
      <c r="B7" s="1095" t="s">
        <v>11</v>
      </c>
      <c r="C7" s="1095"/>
      <c r="D7" s="1095"/>
      <c r="E7" s="1095"/>
      <c r="F7" s="1095"/>
      <c r="G7" s="2"/>
    </row>
    <row r="8" spans="1:8" ht="16.5" customHeight="1">
      <c r="A8" s="403"/>
      <c r="B8" s="933" t="s">
        <v>371</v>
      </c>
      <c r="C8" s="933"/>
      <c r="D8" s="933"/>
      <c r="E8" s="933"/>
      <c r="F8" s="933"/>
      <c r="G8" s="2"/>
    </row>
    <row r="9" spans="1:8">
      <c r="A9" s="403"/>
      <c r="B9" s="403"/>
      <c r="C9" s="403"/>
      <c r="D9" s="403"/>
      <c r="E9" s="403"/>
      <c r="F9" s="403"/>
      <c r="G9" s="2"/>
    </row>
    <row r="10" spans="1:8" ht="15">
      <c r="A10" s="473"/>
      <c r="B10" s="474"/>
      <c r="C10" s="474"/>
      <c r="D10" s="474"/>
      <c r="E10" s="474"/>
      <c r="F10" s="474"/>
      <c r="G10" s="475"/>
    </row>
    <row r="11" spans="1:8" s="476" customFormat="1" ht="69.75" customHeight="1">
      <c r="A11" s="315" t="s">
        <v>9</v>
      </c>
      <c r="B11" s="964" t="s">
        <v>180</v>
      </c>
      <c r="C11" s="964"/>
      <c r="D11" s="964"/>
      <c r="E11" s="315" t="s">
        <v>182</v>
      </c>
      <c r="F11" s="315" t="s">
        <v>10</v>
      </c>
      <c r="G11" s="316" t="s">
        <v>4</v>
      </c>
    </row>
    <row r="12" spans="1:8" ht="12.75">
      <c r="A12" s="317">
        <v>1</v>
      </c>
      <c r="B12" s="965">
        <v>2</v>
      </c>
      <c r="C12" s="1104"/>
      <c r="D12" s="1105"/>
      <c r="E12" s="318">
        <v>3</v>
      </c>
      <c r="F12" s="317">
        <v>4</v>
      </c>
      <c r="G12" s="319">
        <v>5</v>
      </c>
    </row>
    <row r="13" spans="1:8" ht="12.75">
      <c r="A13" s="1106" t="s">
        <v>329</v>
      </c>
      <c r="B13" s="1107"/>
      <c r="C13" s="1107"/>
      <c r="D13" s="1107"/>
      <c r="E13" s="1108"/>
      <c r="F13" s="1108"/>
      <c r="G13" s="1109"/>
    </row>
    <row r="14" spans="1:8" s="67" customFormat="1" ht="140.25" customHeight="1">
      <c r="A14" s="477">
        <v>1</v>
      </c>
      <c r="B14" s="478" t="s">
        <v>19</v>
      </c>
      <c r="C14" s="479" t="s">
        <v>18</v>
      </c>
      <c r="D14" s="480">
        <f>50/10000/1000</f>
        <v>5.0000000000000004E-6</v>
      </c>
      <c r="E14" s="481" t="s">
        <v>217</v>
      </c>
      <c r="F14" s="482" t="s">
        <v>21</v>
      </c>
      <c r="G14" s="569">
        <f>(1363*0.1+3431*D14)*1.47</f>
        <v>200.38621785000001</v>
      </c>
      <c r="H14" s="483"/>
    </row>
    <row r="15" spans="1:8" s="67" customFormat="1" ht="149.25" customHeight="1">
      <c r="A15" s="484">
        <v>2</v>
      </c>
      <c r="B15" s="478" t="s">
        <v>22</v>
      </c>
      <c r="C15" s="479" t="s">
        <v>18</v>
      </c>
      <c r="D15" s="480">
        <f>D14</f>
        <v>5.0000000000000004E-6</v>
      </c>
      <c r="E15" s="485" t="s">
        <v>218</v>
      </c>
      <c r="F15" s="482" t="s">
        <v>23</v>
      </c>
      <c r="G15" s="569">
        <f>(355*0.1+22*1*1.6*D15)*1.24</f>
        <v>44.020218240000005</v>
      </c>
    </row>
    <row r="16" spans="1:8" ht="12.75">
      <c r="A16" s="329">
        <v>3</v>
      </c>
      <c r="B16" s="970" t="s">
        <v>24</v>
      </c>
      <c r="C16" s="1110"/>
      <c r="D16" s="1111"/>
      <c r="E16" s="330"/>
      <c r="F16" s="330" t="s">
        <v>25</v>
      </c>
      <c r="G16" s="570">
        <f>G14+G15</f>
        <v>244.40643609</v>
      </c>
    </row>
    <row r="17" spans="1:46" ht="28.5" customHeight="1">
      <c r="A17" s="486" t="s">
        <v>2</v>
      </c>
      <c r="B17" s="1112" t="s">
        <v>330</v>
      </c>
      <c r="C17" s="1112"/>
      <c r="D17" s="1112"/>
      <c r="E17" s="487" t="s">
        <v>42</v>
      </c>
      <c r="F17" s="333">
        <v>2.5099999999999998</v>
      </c>
      <c r="G17" s="560">
        <f>ROUND(G16*2.51,2)</f>
        <v>613.46</v>
      </c>
    </row>
    <row r="18" spans="1:46" s="335" customFormat="1" ht="34.5">
      <c r="A18" s="312"/>
      <c r="B18" s="1103" t="s">
        <v>331</v>
      </c>
      <c r="C18" s="1103"/>
      <c r="D18" s="1103"/>
      <c r="E18" s="488" t="s">
        <v>332</v>
      </c>
      <c r="F18" s="562">
        <v>6.2</v>
      </c>
      <c r="G18" s="563">
        <f>ROUND(G17*F18,2)</f>
        <v>3803.45</v>
      </c>
    </row>
    <row r="19" spans="1:46" ht="15.75">
      <c r="A19" s="3"/>
      <c r="B19" s="3"/>
      <c r="C19" s="3"/>
      <c r="D19" s="3"/>
      <c r="E19" s="5"/>
      <c r="F19" s="894"/>
      <c r="G19" s="894"/>
    </row>
    <row r="20" spans="1:46" s="492" customFormat="1" ht="19.5" customHeight="1">
      <c r="A20" s="490"/>
      <c r="B20" s="102" t="s">
        <v>156</v>
      </c>
      <c r="C20" s="491"/>
      <c r="D20" s="490"/>
      <c r="E20" s="490"/>
      <c r="F20" s="490"/>
      <c r="G20" s="490"/>
      <c r="H20" s="490"/>
      <c r="I20" s="490"/>
      <c r="J20" s="490"/>
      <c r="K20" s="490"/>
      <c r="L20" s="490"/>
      <c r="M20" s="490"/>
      <c r="N20" s="490"/>
      <c r="O20" s="490"/>
      <c r="P20" s="490"/>
      <c r="Q20" s="490"/>
      <c r="R20" s="490"/>
      <c r="S20" s="490"/>
      <c r="T20" s="490"/>
      <c r="U20" s="490"/>
      <c r="V20" s="490"/>
      <c r="W20" s="490"/>
      <c r="X20" s="490"/>
      <c r="Y20" s="490"/>
      <c r="Z20" s="490"/>
      <c r="AA20" s="490"/>
      <c r="AB20" s="490"/>
      <c r="AC20" s="490"/>
      <c r="AD20" s="490"/>
      <c r="AE20" s="490"/>
      <c r="AF20" s="490"/>
      <c r="AG20" s="490"/>
      <c r="AH20" s="490"/>
      <c r="AI20" s="490"/>
      <c r="AJ20" s="490"/>
      <c r="AK20" s="490"/>
      <c r="AL20" s="490"/>
      <c r="AM20" s="490"/>
      <c r="AN20" s="490"/>
      <c r="AO20" s="490"/>
      <c r="AP20" s="490"/>
      <c r="AQ20" s="490"/>
      <c r="AR20" s="490"/>
      <c r="AS20" s="490"/>
      <c r="AT20" s="490"/>
    </row>
    <row r="21" spans="1:46" s="492" customFormat="1" ht="15" customHeight="1">
      <c r="A21" s="490"/>
      <c r="B21" s="102"/>
      <c r="C21" s="491"/>
      <c r="D21" s="490"/>
      <c r="E21" s="490"/>
      <c r="F21" s="490"/>
      <c r="G21" s="490"/>
      <c r="H21" s="490"/>
      <c r="I21" s="490"/>
      <c r="J21" s="490"/>
      <c r="K21" s="490"/>
      <c r="L21" s="490"/>
      <c r="M21" s="490"/>
      <c r="N21" s="490"/>
      <c r="O21" s="490"/>
      <c r="P21" s="490"/>
      <c r="Q21" s="490"/>
      <c r="R21" s="490"/>
      <c r="S21" s="490"/>
      <c r="T21" s="490"/>
      <c r="U21" s="490"/>
      <c r="V21" s="490"/>
      <c r="W21" s="490"/>
      <c r="X21" s="490"/>
      <c r="Y21" s="490"/>
      <c r="Z21" s="490"/>
      <c r="AA21" s="490"/>
      <c r="AB21" s="490"/>
      <c r="AC21" s="490"/>
      <c r="AD21" s="490"/>
      <c r="AE21" s="490"/>
      <c r="AF21" s="490"/>
      <c r="AG21" s="490"/>
      <c r="AH21" s="490"/>
      <c r="AI21" s="490"/>
      <c r="AJ21" s="490"/>
      <c r="AK21" s="490"/>
      <c r="AL21" s="490"/>
      <c r="AM21" s="490"/>
      <c r="AN21" s="490"/>
      <c r="AO21" s="490"/>
      <c r="AP21" s="490"/>
      <c r="AQ21" s="490"/>
      <c r="AR21" s="490"/>
      <c r="AS21" s="490"/>
      <c r="AT21" s="490"/>
    </row>
    <row r="22" spans="1:46" s="492" customFormat="1" ht="15" customHeight="1">
      <c r="A22" s="490"/>
      <c r="B22" s="103" t="s">
        <v>157</v>
      </c>
      <c r="C22" s="491"/>
      <c r="D22" s="490"/>
      <c r="E22" s="490"/>
      <c r="F22" s="490"/>
      <c r="G22" s="490"/>
      <c r="H22" s="490"/>
      <c r="I22" s="490"/>
      <c r="J22" s="490"/>
      <c r="K22" s="490"/>
      <c r="L22" s="490"/>
      <c r="M22" s="490"/>
      <c r="N22" s="490"/>
      <c r="O22" s="490"/>
      <c r="P22" s="490"/>
      <c r="Q22" s="490"/>
      <c r="R22" s="490"/>
      <c r="S22" s="490"/>
      <c r="T22" s="490"/>
      <c r="U22" s="490"/>
      <c r="V22" s="490"/>
      <c r="W22" s="490"/>
      <c r="X22" s="490"/>
      <c r="Y22" s="490"/>
      <c r="Z22" s="490"/>
      <c r="AA22" s="490"/>
      <c r="AB22" s="490"/>
      <c r="AC22" s="490"/>
      <c r="AD22" s="490"/>
      <c r="AE22" s="490"/>
      <c r="AF22" s="490"/>
      <c r="AG22" s="490"/>
      <c r="AH22" s="490"/>
      <c r="AI22" s="490"/>
      <c r="AJ22" s="490"/>
      <c r="AK22" s="490"/>
      <c r="AL22" s="490"/>
      <c r="AM22" s="490"/>
      <c r="AN22" s="490"/>
      <c r="AO22" s="490"/>
      <c r="AP22" s="490"/>
      <c r="AQ22" s="490"/>
      <c r="AR22" s="490"/>
      <c r="AS22" s="490"/>
      <c r="AT22" s="490"/>
    </row>
  </sheetData>
  <mergeCells count="14">
    <mergeCell ref="B18:D18"/>
    <mergeCell ref="F19:G19"/>
    <mergeCell ref="B8:F8"/>
    <mergeCell ref="B11:D11"/>
    <mergeCell ref="B12:D12"/>
    <mergeCell ref="A13:G13"/>
    <mergeCell ref="B16:D16"/>
    <mergeCell ref="B17:D17"/>
    <mergeCell ref="B7:F7"/>
    <mergeCell ref="A1:G1"/>
    <mergeCell ref="A2:G2"/>
    <mergeCell ref="B4:F4"/>
    <mergeCell ref="A5:G5"/>
    <mergeCell ref="A6:G6"/>
  </mergeCells>
  <pageMargins left="0.7" right="0.17" top="0.75" bottom="0.75" header="0.3" footer="0.3"/>
  <pageSetup paperSize="9" scale="72" fitToHeight="0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theme="6" tint="0.79998168889431442"/>
    <pageSetUpPr fitToPage="1"/>
  </sheetPr>
  <dimension ref="A1:AS41"/>
  <sheetViews>
    <sheetView view="pageBreakPreview" topLeftCell="A7" zoomScale="75" zoomScaleNormal="85" zoomScaleSheetLayoutView="75" workbookViewId="0">
      <selection activeCell="A9" sqref="A9:J9"/>
    </sheetView>
  </sheetViews>
  <sheetFormatPr defaultColWidth="10.28515625" defaultRowHeight="15"/>
  <cols>
    <col min="1" max="1" width="4.28515625" style="493" customWidth="1"/>
    <col min="2" max="4" width="15" style="493" customWidth="1"/>
    <col min="5" max="5" width="12.5703125" style="493" customWidth="1"/>
    <col min="6" max="6" width="13.5703125" style="493" customWidth="1"/>
    <col min="7" max="7" width="11.140625" style="493" bestFit="1" customWidth="1"/>
    <col min="8" max="8" width="11.85546875" style="493" customWidth="1"/>
    <col min="9" max="9" width="13.42578125" style="493" customWidth="1"/>
    <col min="10" max="10" width="12.5703125" style="493" customWidth="1"/>
    <col min="11" max="11" width="84.5703125" style="493" customWidth="1"/>
    <col min="12" max="12" width="18.28515625" style="493" customWidth="1"/>
    <col min="13" max="13" width="31.5703125" style="493" customWidth="1"/>
    <col min="14" max="14" width="113" style="493" customWidth="1"/>
    <col min="15" max="16384" width="10.28515625" style="493"/>
  </cols>
  <sheetData>
    <row r="1" spans="1:45" ht="14.25" hidden="1" customHeight="1">
      <c r="C1" s="494"/>
      <c r="D1" s="494"/>
      <c r="H1" s="494"/>
      <c r="I1" s="494"/>
      <c r="J1" s="104" t="s">
        <v>158</v>
      </c>
    </row>
    <row r="2" spans="1:45" ht="14.25" hidden="1" customHeight="1">
      <c r="C2" s="494"/>
      <c r="D2" s="494"/>
      <c r="H2" s="494"/>
      <c r="I2" s="494"/>
      <c r="J2" s="104" t="s">
        <v>159</v>
      </c>
    </row>
    <row r="3" spans="1:45" ht="14.25" hidden="1" customHeight="1">
      <c r="B3" s="494"/>
      <c r="C3" s="494"/>
      <c r="D3" s="494"/>
      <c r="H3" s="494"/>
      <c r="I3" s="494"/>
      <c r="J3" s="104" t="s">
        <v>160</v>
      </c>
    </row>
    <row r="4" spans="1:45" ht="14.25" hidden="1" customHeight="1" thickBot="1">
      <c r="B4" s="1116"/>
      <c r="C4" s="1116"/>
      <c r="D4" s="1116"/>
      <c r="H4" s="494"/>
      <c r="I4" s="494"/>
      <c r="J4" s="104" t="s">
        <v>161</v>
      </c>
    </row>
    <row r="5" spans="1:45" ht="14.25" hidden="1" customHeight="1" thickBot="1">
      <c r="B5" s="494"/>
      <c r="C5" s="494"/>
      <c r="D5" s="494"/>
      <c r="H5" s="494"/>
      <c r="I5" s="494"/>
      <c r="J5" s="104" t="s">
        <v>162</v>
      </c>
      <c r="M5" s="495" t="s">
        <v>163</v>
      </c>
      <c r="N5" s="496" t="s">
        <v>164</v>
      </c>
    </row>
    <row r="6" spans="1:45" ht="14.25" hidden="1" customHeight="1" thickBot="1">
      <c r="B6" s="494"/>
      <c r="C6" s="494"/>
      <c r="D6" s="494"/>
      <c r="H6" s="494"/>
      <c r="I6" s="494"/>
      <c r="J6" s="104" t="s">
        <v>165</v>
      </c>
      <c r="M6" s="497" t="s">
        <v>166</v>
      </c>
      <c r="N6" s="498" t="s">
        <v>167</v>
      </c>
    </row>
    <row r="7" spans="1:45" ht="15.75" customHeight="1">
      <c r="A7" s="1117" t="e">
        <f>#REF!</f>
        <v>#REF!</v>
      </c>
      <c r="B7" s="1117"/>
      <c r="C7" s="1117"/>
      <c r="D7" s="1117"/>
      <c r="E7" s="1117"/>
      <c r="F7" s="1117"/>
      <c r="G7" s="1117"/>
      <c r="H7" s="1117"/>
      <c r="I7" s="1117"/>
      <c r="J7" s="1117"/>
      <c r="K7" s="499"/>
      <c r="L7" s="499"/>
      <c r="M7" s="500"/>
      <c r="N7" s="501"/>
      <c r="O7" s="499"/>
      <c r="P7" s="499"/>
      <c r="Q7" s="499"/>
      <c r="R7" s="499"/>
      <c r="S7" s="499"/>
      <c r="T7" s="499"/>
      <c r="U7" s="499"/>
      <c r="V7" s="499"/>
      <c r="W7" s="499"/>
      <c r="X7" s="499"/>
      <c r="Y7" s="499"/>
      <c r="Z7" s="499"/>
      <c r="AA7" s="499"/>
      <c r="AB7" s="499"/>
      <c r="AC7" s="499"/>
      <c r="AD7" s="499"/>
      <c r="AE7" s="499"/>
      <c r="AF7" s="499"/>
      <c r="AG7" s="499"/>
      <c r="AH7" s="499"/>
      <c r="AI7" s="499"/>
      <c r="AJ7" s="499"/>
      <c r="AK7" s="499"/>
      <c r="AL7" s="499"/>
      <c r="AM7" s="499"/>
      <c r="AN7" s="499"/>
      <c r="AO7" s="499"/>
      <c r="AP7" s="499"/>
      <c r="AQ7" s="499"/>
      <c r="AR7" s="499"/>
      <c r="AS7" s="499"/>
    </row>
    <row r="8" spans="1:45" ht="26.25" customHeight="1">
      <c r="A8" s="1118" t="s">
        <v>391</v>
      </c>
      <c r="B8" s="1118"/>
      <c r="C8" s="1118"/>
      <c r="D8" s="1118"/>
      <c r="E8" s="1118"/>
      <c r="F8" s="1118"/>
      <c r="G8" s="1118"/>
      <c r="H8" s="1118"/>
      <c r="I8" s="1118"/>
      <c r="J8" s="1118"/>
      <c r="K8" s="502"/>
      <c r="L8" s="499"/>
      <c r="M8" s="501"/>
      <c r="N8" s="501"/>
      <c r="O8" s="499"/>
      <c r="P8" s="499"/>
      <c r="Q8" s="499"/>
      <c r="R8" s="499"/>
      <c r="S8" s="499"/>
      <c r="T8" s="499"/>
      <c r="U8" s="499"/>
      <c r="V8" s="499"/>
      <c r="W8" s="499"/>
      <c r="X8" s="499"/>
      <c r="Y8" s="499"/>
      <c r="Z8" s="499"/>
      <c r="AA8" s="499"/>
      <c r="AB8" s="499"/>
      <c r="AC8" s="499"/>
      <c r="AD8" s="499"/>
      <c r="AE8" s="499"/>
      <c r="AF8" s="499"/>
      <c r="AG8" s="499"/>
      <c r="AH8" s="499"/>
      <c r="AI8" s="499"/>
      <c r="AJ8" s="499"/>
      <c r="AK8" s="499"/>
      <c r="AL8" s="499"/>
      <c r="AM8" s="499"/>
      <c r="AN8" s="499"/>
      <c r="AO8" s="499"/>
      <c r="AP8" s="499"/>
      <c r="AQ8" s="499"/>
      <c r="AR8" s="499"/>
      <c r="AS8" s="499"/>
    </row>
    <row r="9" spans="1:45" ht="50.25" customHeight="1">
      <c r="A9" s="1119" t="str">
        <f>УНЦкИПР!A6</f>
        <v xml:space="preserve">«Вынос участка шести КЛ-10кВ Л Ст-13, Ст-21 от ПС Степная 
до РП-66, перекладка КЛ-10кВ Л Ст-43 от опоры №13 до ТП-776 для нужд Оренбургского ПО филиала ПАО «Россети Волга»» - «Оренбургэнерго» 
(Заявитель Сельскохозяйственный перерабатывающий снабженческо-сбытовой 
потребительский кооператив "Красногорский" соглашение о компенсации  
№2230-002122 от 25.04.2022г.)     
</v>
      </c>
      <c r="B9" s="1119"/>
      <c r="C9" s="1119"/>
      <c r="D9" s="1119"/>
      <c r="E9" s="1119"/>
      <c r="F9" s="1119"/>
      <c r="G9" s="1119"/>
      <c r="H9" s="1119"/>
      <c r="I9" s="1119"/>
      <c r="J9" s="1119"/>
      <c r="K9" s="503"/>
      <c r="L9" s="503"/>
      <c r="M9" s="501"/>
      <c r="N9" s="501"/>
      <c r="O9" s="499"/>
      <c r="P9" s="499"/>
      <c r="Q9" s="499"/>
      <c r="R9" s="499"/>
      <c r="S9" s="499"/>
      <c r="T9" s="499"/>
      <c r="U9" s="499"/>
      <c r="V9" s="499"/>
      <c r="W9" s="499"/>
      <c r="X9" s="499"/>
      <c r="Y9" s="499"/>
      <c r="Z9" s="499"/>
      <c r="AA9" s="499"/>
      <c r="AB9" s="499"/>
      <c r="AC9" s="499"/>
      <c r="AD9" s="499"/>
      <c r="AE9" s="499"/>
      <c r="AF9" s="499"/>
      <c r="AG9" s="499"/>
      <c r="AH9" s="499"/>
      <c r="AI9" s="499"/>
      <c r="AJ9" s="499"/>
      <c r="AK9" s="499"/>
      <c r="AL9" s="499"/>
      <c r="AM9" s="499"/>
      <c r="AN9" s="499"/>
      <c r="AO9" s="499"/>
      <c r="AP9" s="499"/>
      <c r="AQ9" s="499"/>
      <c r="AR9" s="499"/>
      <c r="AS9" s="499"/>
    </row>
    <row r="10" spans="1:45" ht="15.75" thickBot="1">
      <c r="A10" s="499"/>
      <c r="B10" s="504"/>
      <c r="C10" s="504"/>
      <c r="D10" s="504"/>
      <c r="E10" s="504"/>
      <c r="F10" s="504"/>
      <c r="G10" s="504"/>
      <c r="H10" s="504"/>
      <c r="I10" s="504"/>
      <c r="J10" s="504"/>
      <c r="K10" s="502"/>
      <c r="L10" s="499"/>
      <c r="M10" s="501"/>
      <c r="N10" s="501"/>
      <c r="O10" s="499"/>
      <c r="P10" s="499"/>
      <c r="Q10" s="499"/>
      <c r="R10" s="499"/>
      <c r="S10" s="499"/>
      <c r="T10" s="499"/>
      <c r="U10" s="499"/>
      <c r="V10" s="499"/>
      <c r="W10" s="499"/>
      <c r="X10" s="499"/>
      <c r="Y10" s="499"/>
      <c r="Z10" s="499"/>
      <c r="AA10" s="499"/>
      <c r="AB10" s="499"/>
      <c r="AC10" s="499"/>
      <c r="AD10" s="499"/>
      <c r="AE10" s="499"/>
      <c r="AF10" s="499"/>
      <c r="AG10" s="499"/>
      <c r="AH10" s="499"/>
      <c r="AI10" s="499"/>
      <c r="AJ10" s="499"/>
      <c r="AK10" s="499"/>
      <c r="AL10" s="499"/>
      <c r="AM10" s="499"/>
      <c r="AN10" s="499"/>
      <c r="AO10" s="499"/>
      <c r="AP10" s="499"/>
      <c r="AQ10" s="499"/>
      <c r="AR10" s="499"/>
      <c r="AS10" s="499"/>
    </row>
    <row r="11" spans="1:45" ht="15.75" customHeight="1" thickBot="1">
      <c r="A11" s="1120" t="s">
        <v>9</v>
      </c>
      <c r="B11" s="1121" t="s">
        <v>28</v>
      </c>
      <c r="C11" s="1122"/>
      <c r="D11" s="1123"/>
      <c r="E11" s="1121" t="s">
        <v>29</v>
      </c>
      <c r="F11" s="1122"/>
      <c r="G11" s="1122"/>
      <c r="H11" s="1123"/>
      <c r="I11" s="1121" t="s">
        <v>10</v>
      </c>
      <c r="J11" s="1127" t="s">
        <v>30</v>
      </c>
      <c r="K11" s="499"/>
      <c r="L11" s="499"/>
      <c r="M11" s="501"/>
      <c r="N11" s="501"/>
      <c r="O11" s="499"/>
      <c r="P11" s="499"/>
      <c r="Q11" s="499"/>
      <c r="R11" s="499"/>
      <c r="S11" s="499"/>
      <c r="T11" s="499"/>
      <c r="U11" s="499"/>
      <c r="V11" s="499"/>
      <c r="W11" s="499"/>
      <c r="X11" s="499"/>
      <c r="Y11" s="499"/>
      <c r="Z11" s="499"/>
      <c r="AA11" s="499"/>
      <c r="AB11" s="499"/>
      <c r="AC11" s="499"/>
      <c r="AD11" s="499"/>
      <c r="AE11" s="499"/>
      <c r="AF11" s="499"/>
      <c r="AG11" s="499"/>
      <c r="AH11" s="499"/>
      <c r="AI11" s="499"/>
      <c r="AJ11" s="499"/>
      <c r="AK11" s="499"/>
      <c r="AL11" s="499"/>
      <c r="AM11" s="499"/>
      <c r="AN11" s="499"/>
      <c r="AO11" s="499"/>
      <c r="AP11" s="499"/>
      <c r="AQ11" s="499"/>
      <c r="AR11" s="499"/>
      <c r="AS11" s="499"/>
    </row>
    <row r="12" spans="1:45" ht="15.75" thickBot="1">
      <c r="A12" s="1120"/>
      <c r="B12" s="1124"/>
      <c r="C12" s="1125"/>
      <c r="D12" s="1126"/>
      <c r="E12" s="1124"/>
      <c r="F12" s="1125"/>
      <c r="G12" s="1125"/>
      <c r="H12" s="1126"/>
      <c r="I12" s="1124"/>
      <c r="J12" s="1128"/>
      <c r="K12" s="499"/>
      <c r="L12" s="499"/>
      <c r="M12" s="501"/>
      <c r="N12" s="501"/>
      <c r="O12" s="499"/>
      <c r="P12" s="499"/>
      <c r="Q12" s="499"/>
      <c r="R12" s="499"/>
      <c r="S12" s="499"/>
      <c r="T12" s="499"/>
      <c r="U12" s="499"/>
      <c r="V12" s="499"/>
      <c r="W12" s="499"/>
      <c r="X12" s="499"/>
      <c r="Y12" s="499"/>
      <c r="Z12" s="499"/>
      <c r="AA12" s="499"/>
      <c r="AB12" s="499"/>
      <c r="AC12" s="499"/>
      <c r="AD12" s="499"/>
      <c r="AE12" s="499"/>
      <c r="AF12" s="499"/>
      <c r="AG12" s="499"/>
      <c r="AH12" s="499"/>
      <c r="AI12" s="499"/>
      <c r="AJ12" s="499"/>
      <c r="AK12" s="499"/>
      <c r="AL12" s="499"/>
      <c r="AM12" s="499"/>
      <c r="AN12" s="499"/>
      <c r="AO12" s="499"/>
      <c r="AP12" s="499"/>
      <c r="AQ12" s="499"/>
      <c r="AR12" s="499"/>
      <c r="AS12" s="499"/>
    </row>
    <row r="13" spans="1:45" ht="90.75" customHeight="1">
      <c r="A13" s="1127">
        <v>1</v>
      </c>
      <c r="B13" s="1129" t="s">
        <v>333</v>
      </c>
      <c r="C13" s="1130"/>
      <c r="D13" s="1130"/>
      <c r="E13" s="1131" t="s">
        <v>168</v>
      </c>
      <c r="F13" s="1132"/>
      <c r="G13" s="1132"/>
      <c r="H13" s="1133" t="s">
        <v>153</v>
      </c>
      <c r="I13" s="1135" t="s">
        <v>169</v>
      </c>
      <c r="J13" s="1113">
        <f>(221)*1.47</f>
        <v>324.87</v>
      </c>
      <c r="K13" s="499"/>
      <c r="L13" s="499"/>
      <c r="M13" s="501"/>
      <c r="N13" s="501"/>
      <c r="O13" s="499"/>
      <c r="P13" s="499"/>
      <c r="Q13" s="499"/>
      <c r="R13" s="499"/>
      <c r="S13" s="499"/>
      <c r="T13" s="499"/>
      <c r="U13" s="499"/>
      <c r="V13" s="499"/>
      <c r="W13" s="499"/>
      <c r="X13" s="499"/>
      <c r="Y13" s="499"/>
      <c r="Z13" s="499"/>
      <c r="AA13" s="499"/>
      <c r="AB13" s="499"/>
      <c r="AC13" s="499"/>
      <c r="AD13" s="499"/>
      <c r="AE13" s="499"/>
      <c r="AF13" s="499"/>
      <c r="AG13" s="499"/>
      <c r="AH13" s="499"/>
      <c r="AI13" s="499"/>
      <c r="AJ13" s="499"/>
      <c r="AK13" s="499"/>
      <c r="AL13" s="499"/>
      <c r="AM13" s="499"/>
      <c r="AN13" s="499"/>
      <c r="AO13" s="499"/>
      <c r="AP13" s="499"/>
      <c r="AQ13" s="499"/>
      <c r="AR13" s="499"/>
      <c r="AS13" s="499"/>
    </row>
    <row r="14" spans="1:45" ht="60" customHeight="1">
      <c r="A14" s="1128"/>
      <c r="B14" s="1138" t="s">
        <v>32</v>
      </c>
      <c r="C14" s="1139"/>
      <c r="D14" s="1139"/>
      <c r="E14" s="1140" t="s">
        <v>39</v>
      </c>
      <c r="F14" s="1141"/>
      <c r="G14" s="1141"/>
      <c r="H14" s="1134"/>
      <c r="I14" s="1136"/>
      <c r="J14" s="1114"/>
      <c r="K14" s="505"/>
      <c r="L14" s="499"/>
      <c r="M14" s="499"/>
      <c r="N14" s="499"/>
      <c r="O14" s="499"/>
      <c r="P14" s="499"/>
      <c r="Q14" s="499"/>
      <c r="R14" s="499"/>
      <c r="S14" s="499"/>
      <c r="T14" s="499"/>
      <c r="U14" s="499"/>
      <c r="V14" s="499"/>
      <c r="W14" s="499"/>
      <c r="X14" s="499"/>
      <c r="Y14" s="499"/>
      <c r="Z14" s="499"/>
      <c r="AA14" s="499"/>
      <c r="AB14" s="499"/>
      <c r="AC14" s="499"/>
      <c r="AD14" s="499"/>
      <c r="AE14" s="499"/>
      <c r="AF14" s="499"/>
      <c r="AG14" s="499"/>
      <c r="AH14" s="499"/>
      <c r="AI14" s="499"/>
      <c r="AJ14" s="499"/>
      <c r="AK14" s="499"/>
      <c r="AL14" s="499"/>
      <c r="AM14" s="499"/>
      <c r="AN14" s="499"/>
      <c r="AO14" s="499"/>
      <c r="AP14" s="499"/>
      <c r="AQ14" s="499"/>
      <c r="AR14" s="499"/>
      <c r="AS14" s="499"/>
    </row>
    <row r="15" spans="1:45" ht="55.5" customHeight="1">
      <c r="A15" s="1128"/>
      <c r="B15" s="1138" t="s">
        <v>36</v>
      </c>
      <c r="C15" s="1139"/>
      <c r="D15" s="1139"/>
      <c r="E15" s="1142"/>
      <c r="F15" s="1143"/>
      <c r="G15" s="1143"/>
      <c r="H15" s="1134"/>
      <c r="I15" s="1136"/>
      <c r="J15" s="1114"/>
      <c r="K15" s="506"/>
      <c r="L15" s="499"/>
      <c r="M15" s="499"/>
      <c r="N15" s="499"/>
      <c r="O15" s="499"/>
      <c r="P15" s="499"/>
      <c r="Q15" s="499"/>
      <c r="R15" s="499"/>
      <c r="S15" s="499"/>
      <c r="T15" s="499"/>
      <c r="U15" s="499"/>
      <c r="V15" s="499"/>
      <c r="W15" s="499"/>
      <c r="X15" s="499"/>
      <c r="Y15" s="499"/>
      <c r="Z15" s="499"/>
      <c r="AA15" s="499"/>
      <c r="AB15" s="499"/>
      <c r="AC15" s="499"/>
      <c r="AD15" s="499"/>
      <c r="AE15" s="499"/>
      <c r="AF15" s="499"/>
      <c r="AG15" s="499"/>
      <c r="AH15" s="499"/>
      <c r="AI15" s="499"/>
      <c r="AJ15" s="499"/>
      <c r="AK15" s="499"/>
      <c r="AL15" s="499"/>
      <c r="AM15" s="499"/>
      <c r="AN15" s="499"/>
      <c r="AO15" s="499"/>
      <c r="AP15" s="499"/>
      <c r="AQ15" s="499"/>
      <c r="AR15" s="499"/>
      <c r="AS15" s="499"/>
    </row>
    <row r="16" spans="1:45" ht="132.75" customHeight="1">
      <c r="A16" s="1128"/>
      <c r="B16" s="1138" t="s">
        <v>154</v>
      </c>
      <c r="C16" s="1139"/>
      <c r="D16" s="1139"/>
      <c r="E16" s="1138"/>
      <c r="F16" s="1139"/>
      <c r="G16" s="1139"/>
      <c r="H16" s="1134"/>
      <c r="I16" s="1136"/>
      <c r="J16" s="1114"/>
      <c r="K16" s="499"/>
      <c r="L16" s="499"/>
      <c r="M16" s="499"/>
      <c r="N16" s="499"/>
      <c r="O16" s="499"/>
      <c r="P16" s="499"/>
      <c r="Q16" s="499"/>
      <c r="R16" s="499"/>
      <c r="S16" s="499"/>
      <c r="T16" s="499"/>
      <c r="U16" s="499"/>
      <c r="V16" s="499"/>
      <c r="W16" s="499"/>
      <c r="X16" s="499"/>
      <c r="Y16" s="499"/>
      <c r="Z16" s="499"/>
      <c r="AA16" s="499"/>
      <c r="AB16" s="499"/>
      <c r="AC16" s="499"/>
      <c r="AD16" s="499"/>
      <c r="AE16" s="499"/>
      <c r="AF16" s="499"/>
      <c r="AG16" s="499"/>
      <c r="AH16" s="499"/>
      <c r="AI16" s="499"/>
      <c r="AJ16" s="499"/>
      <c r="AK16" s="499"/>
      <c r="AL16" s="499"/>
      <c r="AM16" s="499"/>
      <c r="AN16" s="499"/>
      <c r="AO16" s="499"/>
      <c r="AP16" s="499"/>
      <c r="AQ16" s="499"/>
      <c r="AR16" s="499"/>
      <c r="AS16" s="499"/>
    </row>
    <row r="17" spans="1:45" s="99" customFormat="1" ht="60.75" customHeight="1">
      <c r="A17" s="507"/>
      <c r="B17" s="1147" t="s">
        <v>40</v>
      </c>
      <c r="C17" s="1148"/>
      <c r="D17" s="1149"/>
      <c r="E17" s="508"/>
      <c r="F17" s="508"/>
      <c r="G17" s="508"/>
      <c r="H17" s="509"/>
      <c r="I17" s="1136"/>
      <c r="J17" s="1114"/>
      <c r="K17" s="499"/>
      <c r="L17" s="499"/>
      <c r="M17" s="98"/>
      <c r="N17" s="98"/>
      <c r="O17" s="98"/>
      <c r="P17" s="98"/>
      <c r="Q17" s="98"/>
      <c r="R17" s="98"/>
      <c r="S17" s="98"/>
      <c r="T17" s="98"/>
      <c r="U17" s="98"/>
      <c r="V17" s="98"/>
      <c r="W17" s="98"/>
      <c r="X17" s="98"/>
      <c r="Y17" s="98"/>
      <c r="Z17" s="98"/>
      <c r="AA17" s="98"/>
      <c r="AB17" s="98"/>
      <c r="AC17" s="98"/>
      <c r="AD17" s="98"/>
      <c r="AE17" s="98"/>
      <c r="AF17" s="98"/>
      <c r="AG17" s="98"/>
      <c r="AH17" s="98"/>
      <c r="AI17" s="98"/>
      <c r="AJ17" s="98"/>
      <c r="AK17" s="98"/>
      <c r="AL17" s="98"/>
      <c r="AM17" s="98"/>
      <c r="AN17" s="98"/>
      <c r="AO17" s="98"/>
    </row>
    <row r="18" spans="1:45" s="101" customFormat="1" ht="81" customHeight="1" thickBot="1">
      <c r="A18" s="507"/>
      <c r="B18" s="1150" t="s">
        <v>41</v>
      </c>
      <c r="C18" s="1151"/>
      <c r="D18" s="1152"/>
      <c r="E18" s="510"/>
      <c r="F18" s="510"/>
      <c r="G18" s="510"/>
      <c r="H18" s="511"/>
      <c r="I18" s="1137"/>
      <c r="J18" s="1115"/>
      <c r="K18" s="499"/>
      <c r="L18" s="499"/>
      <c r="M18" s="105"/>
      <c r="N18" s="106"/>
    </row>
    <row r="19" spans="1:45" s="110" customFormat="1" ht="39" customHeight="1" thickBot="1">
      <c r="A19" s="97"/>
      <c r="B19" s="1153" t="s">
        <v>155</v>
      </c>
      <c r="C19" s="1154"/>
      <c r="D19" s="1154"/>
      <c r="E19" s="1154"/>
      <c r="F19" s="1154"/>
      <c r="G19" s="1154"/>
      <c r="H19" s="1154"/>
      <c r="I19" s="512"/>
      <c r="J19" s="513">
        <f>J13</f>
        <v>324.87</v>
      </c>
      <c r="K19" s="107"/>
      <c r="L19" s="514"/>
      <c r="M19" s="108"/>
      <c r="N19" s="109"/>
    </row>
    <row r="20" spans="1:45" s="516" customFormat="1" ht="40.5" customHeight="1" thickBot="1">
      <c r="A20" s="100"/>
      <c r="B20" s="1155" t="s">
        <v>315</v>
      </c>
      <c r="C20" s="1156"/>
      <c r="D20" s="1157"/>
      <c r="E20" s="1158" t="s">
        <v>42</v>
      </c>
      <c r="F20" s="1159"/>
      <c r="G20" s="1159"/>
      <c r="H20" s="1160"/>
      <c r="I20" s="118">
        <v>2.5099999999999998</v>
      </c>
      <c r="J20" s="188">
        <f>ROUND(J19*I20,2)</f>
        <v>815.42</v>
      </c>
      <c r="K20" s="515"/>
      <c r="L20" s="515"/>
      <c r="M20" s="515"/>
      <c r="N20" s="515"/>
      <c r="O20" s="515"/>
      <c r="P20" s="515"/>
      <c r="Q20" s="515"/>
      <c r="R20" s="515"/>
      <c r="S20" s="515"/>
      <c r="T20" s="515"/>
      <c r="U20" s="515"/>
      <c r="V20" s="515"/>
      <c r="W20" s="515"/>
      <c r="X20" s="515"/>
      <c r="Y20" s="515"/>
      <c r="Z20" s="515"/>
      <c r="AA20" s="515"/>
      <c r="AB20" s="515"/>
      <c r="AC20" s="515"/>
      <c r="AD20" s="515"/>
      <c r="AE20" s="515"/>
      <c r="AF20" s="515"/>
      <c r="AG20" s="515"/>
      <c r="AH20" s="515"/>
      <c r="AI20" s="515"/>
      <c r="AJ20" s="515"/>
      <c r="AK20" s="515"/>
      <c r="AL20" s="515"/>
      <c r="AM20" s="515"/>
      <c r="AN20" s="515"/>
      <c r="AO20" s="515"/>
      <c r="AP20" s="515"/>
      <c r="AQ20" s="515"/>
      <c r="AR20" s="515"/>
      <c r="AS20" s="515"/>
    </row>
    <row r="21" spans="1:45" s="516" customFormat="1" ht="16.5" thickBot="1">
      <c r="A21" s="517"/>
      <c r="B21" s="1144" t="s">
        <v>334</v>
      </c>
      <c r="C21" s="1145"/>
      <c r="D21" s="1145"/>
      <c r="E21" s="1145"/>
      <c r="F21" s="1145"/>
      <c r="G21" s="1145"/>
      <c r="H21" s="1146"/>
      <c r="I21" s="518">
        <v>6.2</v>
      </c>
      <c r="J21" s="182">
        <f>ROUND(J20*I21,2)</f>
        <v>5055.6000000000004</v>
      </c>
      <c r="K21" s="515"/>
      <c r="L21" s="515"/>
      <c r="M21" s="515"/>
      <c r="N21" s="515"/>
      <c r="O21" s="515"/>
      <c r="P21" s="515"/>
      <c r="Q21" s="515"/>
      <c r="R21" s="515"/>
      <c r="S21" s="515"/>
      <c r="T21" s="515"/>
      <c r="U21" s="515"/>
      <c r="V21" s="515"/>
      <c r="W21" s="515"/>
      <c r="X21" s="515"/>
      <c r="Y21" s="515"/>
      <c r="Z21" s="515"/>
      <c r="AA21" s="515"/>
      <c r="AB21" s="515"/>
      <c r="AC21" s="515"/>
      <c r="AD21" s="515"/>
      <c r="AE21" s="515"/>
      <c r="AF21" s="515"/>
      <c r="AG21" s="515"/>
      <c r="AH21" s="515"/>
      <c r="AI21" s="515"/>
      <c r="AJ21" s="515"/>
      <c r="AK21" s="515"/>
      <c r="AL21" s="515"/>
      <c r="AM21" s="515"/>
      <c r="AN21" s="515"/>
      <c r="AO21" s="515"/>
      <c r="AP21" s="515"/>
      <c r="AQ21" s="515"/>
      <c r="AR21" s="515"/>
      <c r="AS21" s="515"/>
    </row>
    <row r="22" spans="1:45" s="516" customFormat="1" ht="15.75">
      <c r="A22" s="571"/>
      <c r="B22" s="572"/>
      <c r="C22" s="572"/>
      <c r="D22" s="572"/>
      <c r="E22" s="572"/>
      <c r="F22" s="572"/>
      <c r="G22" s="572"/>
      <c r="H22" s="572"/>
      <c r="I22" s="573"/>
      <c r="J22" s="574"/>
      <c r="K22" s="515"/>
      <c r="L22" s="515"/>
      <c r="M22" s="515"/>
      <c r="N22" s="515"/>
      <c r="O22" s="515"/>
      <c r="P22" s="515"/>
      <c r="Q22" s="515"/>
      <c r="R22" s="515"/>
      <c r="S22" s="515"/>
      <c r="T22" s="515"/>
      <c r="U22" s="515"/>
      <c r="V22" s="515"/>
      <c r="W22" s="515"/>
      <c r="X22" s="515"/>
      <c r="Y22" s="515"/>
      <c r="Z22" s="515"/>
      <c r="AA22" s="515"/>
      <c r="AB22" s="515"/>
      <c r="AC22" s="515"/>
      <c r="AD22" s="515"/>
      <c r="AE22" s="515"/>
      <c r="AF22" s="515"/>
      <c r="AG22" s="515"/>
      <c r="AH22" s="515"/>
      <c r="AI22" s="515"/>
      <c r="AJ22" s="515"/>
      <c r="AK22" s="515"/>
      <c r="AL22" s="515"/>
      <c r="AM22" s="515"/>
      <c r="AN22" s="515"/>
      <c r="AO22" s="515"/>
      <c r="AP22" s="515"/>
      <c r="AQ22" s="515"/>
      <c r="AR22" s="515"/>
      <c r="AS22" s="515"/>
    </row>
    <row r="23" spans="1:45">
      <c r="A23" s="499"/>
      <c r="B23" s="102" t="s">
        <v>156</v>
      </c>
      <c r="C23" s="499"/>
      <c r="D23" s="499"/>
      <c r="E23" s="499"/>
      <c r="F23" s="499"/>
      <c r="G23" s="499"/>
      <c r="H23" s="499"/>
      <c r="I23" s="499"/>
      <c r="J23" s="499"/>
      <c r="K23" s="499"/>
      <c r="L23" s="499"/>
      <c r="M23" s="499"/>
      <c r="N23" s="499"/>
      <c r="O23" s="499"/>
      <c r="P23" s="499"/>
      <c r="Q23" s="499"/>
      <c r="R23" s="499"/>
      <c r="S23" s="499"/>
      <c r="T23" s="499"/>
      <c r="U23" s="499"/>
      <c r="V23" s="499"/>
      <c r="W23" s="499"/>
      <c r="X23" s="499"/>
      <c r="Y23" s="499"/>
      <c r="Z23" s="499"/>
      <c r="AA23" s="499"/>
      <c r="AB23" s="499"/>
      <c r="AC23" s="499"/>
      <c r="AD23" s="499"/>
      <c r="AE23" s="499"/>
      <c r="AF23" s="499"/>
      <c r="AG23" s="499"/>
      <c r="AH23" s="499"/>
      <c r="AI23" s="499"/>
      <c r="AJ23" s="499"/>
      <c r="AK23" s="499"/>
      <c r="AL23" s="499"/>
      <c r="AM23" s="499"/>
      <c r="AN23" s="499"/>
      <c r="AO23" s="499"/>
      <c r="AP23" s="499"/>
      <c r="AQ23" s="499"/>
      <c r="AR23" s="499"/>
      <c r="AS23" s="499"/>
    </row>
    <row r="24" spans="1:45">
      <c r="A24" s="499"/>
      <c r="B24" s="102"/>
      <c r="C24" s="499"/>
      <c r="D24" s="499"/>
      <c r="E24" s="499"/>
      <c r="F24" s="499"/>
      <c r="G24" s="499"/>
      <c r="H24" s="499"/>
      <c r="I24" s="499"/>
      <c r="J24" s="499"/>
      <c r="K24" s="499"/>
      <c r="L24" s="499"/>
      <c r="M24" s="499"/>
      <c r="N24" s="499"/>
      <c r="O24" s="499"/>
      <c r="P24" s="499"/>
      <c r="Q24" s="499"/>
      <c r="R24" s="499"/>
      <c r="S24" s="499"/>
      <c r="T24" s="499"/>
      <c r="U24" s="499"/>
      <c r="V24" s="499"/>
      <c r="W24" s="499"/>
      <c r="X24" s="499"/>
      <c r="Y24" s="499"/>
      <c r="Z24" s="499"/>
      <c r="AA24" s="499"/>
      <c r="AB24" s="499"/>
      <c r="AC24" s="499"/>
      <c r="AD24" s="499"/>
      <c r="AE24" s="499"/>
      <c r="AF24" s="499"/>
      <c r="AG24" s="499"/>
      <c r="AH24" s="499"/>
      <c r="AI24" s="499"/>
      <c r="AJ24" s="499"/>
      <c r="AK24" s="499"/>
      <c r="AL24" s="499"/>
      <c r="AM24" s="499"/>
      <c r="AN24" s="499"/>
      <c r="AO24" s="499"/>
      <c r="AP24" s="499"/>
      <c r="AQ24" s="499"/>
      <c r="AR24" s="499"/>
      <c r="AS24" s="499"/>
    </row>
    <row r="25" spans="1:45">
      <c r="A25" s="499"/>
      <c r="B25" s="103" t="s">
        <v>157</v>
      </c>
      <c r="C25" s="499"/>
      <c r="D25" s="499"/>
      <c r="E25" s="499"/>
      <c r="F25" s="499"/>
      <c r="G25" s="499"/>
      <c r="H25" s="499"/>
      <c r="I25" s="499"/>
      <c r="J25" s="499"/>
      <c r="K25" s="499"/>
      <c r="L25" s="499"/>
      <c r="M25" s="499"/>
      <c r="N25" s="499"/>
      <c r="O25" s="499"/>
      <c r="P25" s="499"/>
      <c r="Q25" s="499"/>
      <c r="R25" s="499"/>
      <c r="S25" s="499"/>
      <c r="T25" s="499"/>
      <c r="U25" s="499"/>
      <c r="V25" s="499"/>
      <c r="W25" s="499"/>
      <c r="X25" s="499"/>
      <c r="Y25" s="499"/>
      <c r="Z25" s="499"/>
      <c r="AA25" s="499"/>
      <c r="AB25" s="499"/>
      <c r="AC25" s="499"/>
      <c r="AD25" s="499"/>
      <c r="AE25" s="499"/>
      <c r="AF25" s="499"/>
      <c r="AG25" s="499"/>
      <c r="AH25" s="499"/>
      <c r="AI25" s="499"/>
      <c r="AJ25" s="499"/>
      <c r="AK25" s="499"/>
      <c r="AL25" s="499"/>
      <c r="AM25" s="499"/>
      <c r="AN25" s="499"/>
      <c r="AO25" s="499"/>
      <c r="AP25" s="499"/>
      <c r="AQ25" s="499"/>
      <c r="AR25" s="499"/>
      <c r="AS25" s="499"/>
    </row>
    <row r="26" spans="1:45">
      <c r="A26" s="499"/>
      <c r="B26" s="499"/>
      <c r="C26" s="499"/>
      <c r="D26" s="499"/>
      <c r="E26" s="499"/>
      <c r="F26" s="499"/>
      <c r="G26" s="499"/>
      <c r="H26" s="499"/>
      <c r="I26" s="499"/>
      <c r="J26" s="499"/>
      <c r="K26" s="499"/>
      <c r="L26" s="499"/>
      <c r="M26" s="499"/>
      <c r="N26" s="499"/>
      <c r="O26" s="499"/>
      <c r="P26" s="499"/>
      <c r="Q26" s="499"/>
      <c r="R26" s="499"/>
      <c r="S26" s="499"/>
      <c r="T26" s="499"/>
      <c r="U26" s="499"/>
      <c r="V26" s="499"/>
      <c r="W26" s="499"/>
      <c r="X26" s="499"/>
      <c r="Y26" s="499"/>
      <c r="Z26" s="499"/>
      <c r="AA26" s="499"/>
      <c r="AB26" s="499"/>
      <c r="AC26" s="499"/>
      <c r="AD26" s="499"/>
      <c r="AE26" s="499"/>
      <c r="AF26" s="499"/>
      <c r="AG26" s="499"/>
      <c r="AH26" s="499"/>
      <c r="AI26" s="499"/>
      <c r="AJ26" s="499"/>
      <c r="AK26" s="499"/>
      <c r="AL26" s="499"/>
      <c r="AM26" s="499"/>
      <c r="AN26" s="499"/>
      <c r="AO26" s="499"/>
      <c r="AP26" s="499"/>
      <c r="AQ26" s="499"/>
      <c r="AR26" s="499"/>
      <c r="AS26" s="499"/>
    </row>
    <row r="27" spans="1:45">
      <c r="A27" s="499"/>
      <c r="B27" s="499"/>
      <c r="C27" s="499"/>
      <c r="D27" s="499"/>
      <c r="E27" s="499"/>
      <c r="F27" s="499"/>
      <c r="G27" s="499"/>
      <c r="H27" s="499"/>
      <c r="I27" s="499"/>
      <c r="J27" s="499"/>
      <c r="K27" s="499"/>
      <c r="L27" s="499"/>
      <c r="M27" s="499"/>
      <c r="N27" s="499"/>
      <c r="O27" s="499"/>
      <c r="P27" s="499"/>
      <c r="Q27" s="499"/>
      <c r="R27" s="499"/>
      <c r="S27" s="499"/>
      <c r="T27" s="499"/>
      <c r="U27" s="499"/>
      <c r="V27" s="499"/>
      <c r="W27" s="499"/>
      <c r="X27" s="499"/>
      <c r="Y27" s="499"/>
      <c r="Z27" s="499"/>
      <c r="AA27" s="499"/>
      <c r="AB27" s="499"/>
      <c r="AC27" s="499"/>
      <c r="AD27" s="499"/>
      <c r="AE27" s="499"/>
      <c r="AF27" s="499"/>
      <c r="AG27" s="499"/>
      <c r="AH27" s="499"/>
      <c r="AI27" s="499"/>
      <c r="AJ27" s="499"/>
      <c r="AK27" s="499"/>
      <c r="AL27" s="499"/>
      <c r="AM27" s="499"/>
      <c r="AN27" s="499"/>
      <c r="AO27" s="499"/>
      <c r="AP27" s="499"/>
      <c r="AQ27" s="499"/>
      <c r="AR27" s="499"/>
      <c r="AS27" s="499"/>
    </row>
    <row r="28" spans="1:45">
      <c r="A28" s="499"/>
      <c r="B28" s="499"/>
      <c r="C28" s="499"/>
      <c r="D28" s="499"/>
      <c r="E28" s="499"/>
      <c r="F28" s="499"/>
      <c r="G28" s="499"/>
      <c r="H28" s="499"/>
      <c r="I28" s="499"/>
      <c r="J28" s="499"/>
      <c r="K28" s="499"/>
      <c r="L28" s="499"/>
      <c r="M28" s="499"/>
      <c r="N28" s="499"/>
      <c r="O28" s="499"/>
      <c r="P28" s="499"/>
      <c r="Q28" s="499"/>
      <c r="R28" s="499"/>
      <c r="S28" s="499"/>
      <c r="T28" s="499"/>
      <c r="U28" s="499"/>
      <c r="V28" s="499"/>
      <c r="W28" s="499"/>
      <c r="X28" s="499"/>
      <c r="Y28" s="499"/>
      <c r="Z28" s="499"/>
      <c r="AA28" s="499"/>
      <c r="AB28" s="499"/>
      <c r="AC28" s="499"/>
      <c r="AD28" s="499"/>
      <c r="AE28" s="499"/>
      <c r="AF28" s="499"/>
      <c r="AG28" s="499"/>
      <c r="AH28" s="499"/>
      <c r="AI28" s="499"/>
      <c r="AJ28" s="499"/>
      <c r="AK28" s="499"/>
      <c r="AL28" s="499"/>
      <c r="AM28" s="499"/>
      <c r="AN28" s="499"/>
      <c r="AO28" s="499"/>
      <c r="AP28" s="499"/>
      <c r="AQ28" s="499"/>
      <c r="AR28" s="499"/>
      <c r="AS28" s="499"/>
    </row>
    <row r="29" spans="1:45">
      <c r="A29" s="499"/>
      <c r="B29" s="499"/>
      <c r="C29" s="499"/>
      <c r="D29" s="499"/>
      <c r="E29" s="499"/>
      <c r="F29" s="499"/>
      <c r="G29" s="499"/>
      <c r="H29" s="499"/>
      <c r="I29" s="499"/>
      <c r="J29" s="499"/>
      <c r="K29" s="499"/>
      <c r="L29" s="499"/>
      <c r="M29" s="499"/>
      <c r="N29" s="499"/>
      <c r="O29" s="499"/>
      <c r="P29" s="499"/>
      <c r="Q29" s="499"/>
      <c r="R29" s="499"/>
      <c r="S29" s="499"/>
      <c r="T29" s="499"/>
      <c r="U29" s="499"/>
      <c r="V29" s="499"/>
      <c r="W29" s="499"/>
      <c r="X29" s="499"/>
      <c r="Y29" s="499"/>
      <c r="Z29" s="499"/>
      <c r="AA29" s="499"/>
      <c r="AB29" s="499"/>
      <c r="AC29" s="499"/>
      <c r="AD29" s="499"/>
      <c r="AE29" s="499"/>
      <c r="AF29" s="499"/>
      <c r="AG29" s="499"/>
      <c r="AH29" s="499"/>
      <c r="AI29" s="499"/>
      <c r="AJ29" s="499"/>
      <c r="AK29" s="499"/>
      <c r="AL29" s="499"/>
      <c r="AM29" s="499"/>
      <c r="AN29" s="499"/>
      <c r="AO29" s="499"/>
      <c r="AP29" s="499"/>
      <c r="AQ29" s="499"/>
      <c r="AR29" s="499"/>
      <c r="AS29" s="499"/>
    </row>
    <row r="30" spans="1:45">
      <c r="A30" s="499"/>
      <c r="B30" s="499"/>
      <c r="C30" s="499"/>
      <c r="D30" s="499"/>
      <c r="E30" s="499"/>
      <c r="F30" s="499"/>
      <c r="G30" s="499"/>
      <c r="H30" s="499"/>
      <c r="I30" s="499"/>
      <c r="J30" s="499"/>
      <c r="K30" s="499"/>
      <c r="L30" s="499"/>
      <c r="M30" s="499"/>
      <c r="N30" s="499"/>
      <c r="O30" s="499"/>
      <c r="P30" s="499"/>
      <c r="Q30" s="499"/>
      <c r="R30" s="499"/>
      <c r="S30" s="499"/>
      <c r="T30" s="499"/>
      <c r="U30" s="499"/>
      <c r="V30" s="499"/>
      <c r="W30" s="499"/>
      <c r="X30" s="499"/>
      <c r="Y30" s="499"/>
      <c r="Z30" s="499"/>
      <c r="AA30" s="499"/>
      <c r="AB30" s="499"/>
      <c r="AC30" s="499"/>
      <c r="AD30" s="499"/>
      <c r="AE30" s="499"/>
      <c r="AF30" s="499"/>
      <c r="AG30" s="499"/>
      <c r="AH30" s="499"/>
      <c r="AI30" s="499"/>
      <c r="AJ30" s="499"/>
      <c r="AK30" s="499"/>
      <c r="AL30" s="499"/>
      <c r="AM30" s="499"/>
      <c r="AN30" s="499"/>
      <c r="AO30" s="499"/>
      <c r="AP30" s="499"/>
      <c r="AQ30" s="499"/>
      <c r="AR30" s="499"/>
      <c r="AS30" s="499"/>
    </row>
    <row r="31" spans="1:45">
      <c r="A31" s="499"/>
      <c r="B31" s="499"/>
      <c r="C31" s="499"/>
      <c r="D31" s="499"/>
      <c r="E31" s="499"/>
      <c r="F31" s="499"/>
      <c r="G31" s="499"/>
      <c r="H31" s="499"/>
      <c r="I31" s="499"/>
      <c r="J31" s="499"/>
      <c r="K31" s="499"/>
      <c r="L31" s="499"/>
      <c r="M31" s="499"/>
      <c r="N31" s="499"/>
      <c r="O31" s="499"/>
      <c r="P31" s="499"/>
      <c r="Q31" s="499"/>
      <c r="R31" s="499"/>
      <c r="S31" s="499"/>
      <c r="T31" s="499"/>
      <c r="U31" s="499"/>
      <c r="V31" s="499"/>
      <c r="W31" s="499"/>
      <c r="X31" s="499"/>
      <c r="Y31" s="499"/>
      <c r="Z31" s="499"/>
      <c r="AA31" s="499"/>
      <c r="AB31" s="499"/>
      <c r="AC31" s="499"/>
      <c r="AD31" s="499"/>
      <c r="AE31" s="499"/>
      <c r="AF31" s="499"/>
      <c r="AG31" s="499"/>
      <c r="AH31" s="499"/>
      <c r="AI31" s="499"/>
      <c r="AJ31" s="499"/>
      <c r="AK31" s="499"/>
      <c r="AL31" s="499"/>
      <c r="AM31" s="499"/>
      <c r="AN31" s="499"/>
      <c r="AO31" s="499"/>
      <c r="AP31" s="499"/>
      <c r="AQ31" s="499"/>
      <c r="AR31" s="499"/>
      <c r="AS31" s="499"/>
    </row>
    <row r="32" spans="1:45">
      <c r="A32" s="499"/>
      <c r="B32" s="499"/>
      <c r="C32" s="499"/>
      <c r="D32" s="499"/>
      <c r="E32" s="499"/>
      <c r="F32" s="499"/>
      <c r="G32" s="499"/>
      <c r="H32" s="499"/>
      <c r="I32" s="499"/>
      <c r="J32" s="499"/>
      <c r="K32" s="499"/>
      <c r="L32" s="499"/>
      <c r="M32" s="499"/>
      <c r="N32" s="499"/>
      <c r="O32" s="499"/>
      <c r="P32" s="499"/>
      <c r="Q32" s="499"/>
      <c r="R32" s="499"/>
      <c r="S32" s="499"/>
      <c r="T32" s="499"/>
      <c r="U32" s="499"/>
      <c r="V32" s="499"/>
      <c r="W32" s="499"/>
      <c r="X32" s="499"/>
      <c r="Y32" s="499"/>
      <c r="Z32" s="499"/>
      <c r="AA32" s="499"/>
      <c r="AB32" s="499"/>
      <c r="AC32" s="499"/>
      <c r="AD32" s="499"/>
      <c r="AE32" s="499"/>
      <c r="AF32" s="499"/>
      <c r="AG32" s="499"/>
      <c r="AH32" s="499"/>
      <c r="AI32" s="499"/>
      <c r="AJ32" s="499"/>
      <c r="AK32" s="499"/>
      <c r="AL32" s="499"/>
      <c r="AM32" s="499"/>
      <c r="AN32" s="499"/>
      <c r="AO32" s="499"/>
      <c r="AP32" s="499"/>
      <c r="AQ32" s="499"/>
      <c r="AR32" s="499"/>
      <c r="AS32" s="499"/>
    </row>
    <row r="33" spans="1:45">
      <c r="A33" s="499"/>
      <c r="B33" s="499"/>
      <c r="C33" s="499"/>
      <c r="D33" s="499"/>
      <c r="E33" s="499"/>
      <c r="F33" s="499"/>
      <c r="G33" s="499"/>
      <c r="H33" s="499"/>
      <c r="I33" s="499"/>
      <c r="J33" s="499"/>
      <c r="K33" s="499"/>
      <c r="L33" s="499"/>
      <c r="M33" s="499"/>
      <c r="N33" s="499"/>
      <c r="O33" s="499"/>
      <c r="P33" s="499"/>
      <c r="Q33" s="499"/>
      <c r="R33" s="499"/>
      <c r="S33" s="499"/>
      <c r="T33" s="499"/>
      <c r="U33" s="499"/>
      <c r="V33" s="499"/>
      <c r="W33" s="499"/>
      <c r="X33" s="499"/>
      <c r="Y33" s="499"/>
      <c r="Z33" s="499"/>
      <c r="AA33" s="499"/>
      <c r="AB33" s="499"/>
      <c r="AC33" s="499"/>
      <c r="AD33" s="499"/>
      <c r="AE33" s="499"/>
      <c r="AF33" s="499"/>
      <c r="AG33" s="499"/>
      <c r="AH33" s="499"/>
      <c r="AI33" s="499"/>
      <c r="AJ33" s="499"/>
      <c r="AK33" s="499"/>
      <c r="AL33" s="499"/>
      <c r="AM33" s="499"/>
      <c r="AN33" s="499"/>
      <c r="AO33" s="499"/>
      <c r="AP33" s="499"/>
      <c r="AQ33" s="499"/>
      <c r="AR33" s="499"/>
      <c r="AS33" s="499"/>
    </row>
    <row r="34" spans="1:45">
      <c r="A34" s="499"/>
      <c r="B34" s="499"/>
      <c r="C34" s="499"/>
      <c r="D34" s="499"/>
      <c r="E34" s="499"/>
      <c r="F34" s="499"/>
      <c r="G34" s="499"/>
      <c r="H34" s="499"/>
      <c r="I34" s="499"/>
      <c r="J34" s="499"/>
      <c r="K34" s="499"/>
      <c r="L34" s="499"/>
      <c r="M34" s="499"/>
      <c r="N34" s="499"/>
      <c r="O34" s="499"/>
      <c r="P34" s="499"/>
      <c r="Q34" s="499"/>
      <c r="R34" s="499"/>
      <c r="S34" s="499"/>
      <c r="T34" s="499"/>
      <c r="U34" s="499"/>
      <c r="V34" s="499"/>
      <c r="W34" s="499"/>
      <c r="X34" s="499"/>
      <c r="Y34" s="499"/>
      <c r="Z34" s="499"/>
      <c r="AA34" s="499"/>
      <c r="AB34" s="499"/>
      <c r="AC34" s="499"/>
      <c r="AD34" s="499"/>
      <c r="AE34" s="499"/>
      <c r="AF34" s="499"/>
      <c r="AG34" s="499"/>
      <c r="AH34" s="499"/>
      <c r="AI34" s="499"/>
      <c r="AJ34" s="499"/>
      <c r="AK34" s="499"/>
      <c r="AL34" s="499"/>
      <c r="AM34" s="499"/>
      <c r="AN34" s="499"/>
      <c r="AO34" s="499"/>
      <c r="AP34" s="499"/>
      <c r="AQ34" s="499"/>
      <c r="AR34" s="499"/>
      <c r="AS34" s="499"/>
    </row>
    <row r="35" spans="1:45">
      <c r="A35" s="499"/>
      <c r="B35" s="499"/>
      <c r="C35" s="499"/>
      <c r="D35" s="499"/>
      <c r="E35" s="499"/>
      <c r="F35" s="499"/>
      <c r="G35" s="499"/>
      <c r="H35" s="499"/>
      <c r="I35" s="499"/>
      <c r="J35" s="499"/>
      <c r="K35" s="499"/>
      <c r="L35" s="499"/>
      <c r="M35" s="499"/>
      <c r="N35" s="499"/>
      <c r="O35" s="499"/>
      <c r="P35" s="499"/>
      <c r="Q35" s="499"/>
      <c r="R35" s="499"/>
      <c r="S35" s="499"/>
      <c r="T35" s="499"/>
      <c r="U35" s="499"/>
      <c r="V35" s="499"/>
      <c r="W35" s="499"/>
      <c r="X35" s="499"/>
      <c r="Y35" s="499"/>
      <c r="Z35" s="499"/>
      <c r="AA35" s="499"/>
      <c r="AB35" s="499"/>
      <c r="AC35" s="499"/>
      <c r="AD35" s="499"/>
      <c r="AE35" s="499"/>
      <c r="AF35" s="499"/>
      <c r="AG35" s="499"/>
      <c r="AH35" s="499"/>
      <c r="AI35" s="499"/>
      <c r="AJ35" s="499"/>
      <c r="AK35" s="499"/>
      <c r="AL35" s="499"/>
      <c r="AM35" s="499"/>
      <c r="AN35" s="499"/>
      <c r="AO35" s="499"/>
      <c r="AP35" s="499"/>
      <c r="AQ35" s="499"/>
      <c r="AR35" s="499"/>
      <c r="AS35" s="499"/>
    </row>
    <row r="36" spans="1:45">
      <c r="A36" s="499"/>
      <c r="B36" s="499"/>
      <c r="C36" s="499"/>
      <c r="D36" s="499"/>
      <c r="E36" s="499"/>
      <c r="F36" s="499"/>
      <c r="G36" s="499"/>
      <c r="H36" s="499"/>
      <c r="I36" s="499"/>
      <c r="J36" s="499"/>
      <c r="K36" s="499"/>
      <c r="L36" s="499"/>
      <c r="M36" s="499"/>
      <c r="N36" s="499"/>
      <c r="O36" s="499"/>
      <c r="P36" s="499"/>
      <c r="Q36" s="499"/>
      <c r="R36" s="499"/>
      <c r="S36" s="499"/>
      <c r="T36" s="499"/>
      <c r="U36" s="499"/>
      <c r="V36" s="499"/>
      <c r="W36" s="499"/>
      <c r="X36" s="499"/>
      <c r="Y36" s="499"/>
      <c r="Z36" s="499"/>
      <c r="AA36" s="499"/>
      <c r="AB36" s="499"/>
      <c r="AC36" s="499"/>
      <c r="AD36" s="499"/>
      <c r="AE36" s="499"/>
      <c r="AF36" s="499"/>
      <c r="AG36" s="499"/>
      <c r="AH36" s="499"/>
      <c r="AI36" s="499"/>
      <c r="AJ36" s="499"/>
      <c r="AK36" s="499"/>
      <c r="AL36" s="499"/>
      <c r="AM36" s="499"/>
      <c r="AN36" s="499"/>
      <c r="AO36" s="499"/>
      <c r="AP36" s="499"/>
      <c r="AQ36" s="499"/>
      <c r="AR36" s="499"/>
      <c r="AS36" s="499"/>
    </row>
    <row r="37" spans="1:45">
      <c r="A37" s="499"/>
      <c r="B37" s="499"/>
      <c r="C37" s="499"/>
      <c r="D37" s="499"/>
      <c r="E37" s="499"/>
      <c r="F37" s="499"/>
      <c r="G37" s="499"/>
      <c r="H37" s="499"/>
      <c r="I37" s="499"/>
      <c r="J37" s="499"/>
      <c r="K37" s="499"/>
      <c r="L37" s="499"/>
      <c r="M37" s="499"/>
      <c r="N37" s="499"/>
      <c r="O37" s="499"/>
      <c r="P37" s="499"/>
      <c r="Q37" s="499"/>
      <c r="R37" s="499"/>
      <c r="S37" s="499"/>
      <c r="T37" s="499"/>
      <c r="U37" s="499"/>
      <c r="V37" s="499"/>
      <c r="W37" s="499"/>
      <c r="X37" s="499"/>
      <c r="Y37" s="499"/>
      <c r="Z37" s="499"/>
      <c r="AA37" s="499"/>
      <c r="AB37" s="499"/>
      <c r="AC37" s="499"/>
      <c r="AD37" s="499"/>
      <c r="AE37" s="499"/>
      <c r="AF37" s="499"/>
      <c r="AG37" s="499"/>
      <c r="AH37" s="499"/>
      <c r="AI37" s="499"/>
      <c r="AJ37" s="499"/>
      <c r="AK37" s="499"/>
      <c r="AL37" s="499"/>
      <c r="AM37" s="499"/>
      <c r="AN37" s="499"/>
      <c r="AO37" s="499"/>
      <c r="AP37" s="499"/>
      <c r="AQ37" s="499"/>
      <c r="AR37" s="499"/>
      <c r="AS37" s="499"/>
    </row>
    <row r="38" spans="1:45">
      <c r="A38" s="499"/>
      <c r="B38" s="499"/>
      <c r="C38" s="499"/>
      <c r="D38" s="499"/>
      <c r="E38" s="499"/>
      <c r="F38" s="499"/>
      <c r="G38" s="499"/>
      <c r="H38" s="499"/>
      <c r="I38" s="499"/>
      <c r="J38" s="499"/>
      <c r="K38" s="499"/>
      <c r="L38" s="499"/>
      <c r="M38" s="499"/>
      <c r="N38" s="499"/>
      <c r="O38" s="499"/>
      <c r="P38" s="499"/>
      <c r="Q38" s="499"/>
      <c r="R38" s="499"/>
      <c r="S38" s="499"/>
      <c r="T38" s="499"/>
      <c r="U38" s="499"/>
      <c r="V38" s="499"/>
      <c r="W38" s="499"/>
      <c r="X38" s="499"/>
      <c r="Y38" s="499"/>
      <c r="Z38" s="499"/>
      <c r="AA38" s="499"/>
      <c r="AB38" s="499"/>
      <c r="AC38" s="499"/>
      <c r="AD38" s="499"/>
      <c r="AE38" s="499"/>
      <c r="AF38" s="499"/>
      <c r="AG38" s="499"/>
      <c r="AH38" s="499"/>
      <c r="AI38" s="499"/>
      <c r="AJ38" s="499"/>
      <c r="AK38" s="499"/>
      <c r="AL38" s="499"/>
      <c r="AM38" s="499"/>
      <c r="AN38" s="499"/>
      <c r="AO38" s="499"/>
      <c r="AP38" s="499"/>
      <c r="AQ38" s="499"/>
      <c r="AR38" s="499"/>
      <c r="AS38" s="499"/>
    </row>
    <row r="39" spans="1:45">
      <c r="A39" s="499"/>
      <c r="B39" s="499"/>
      <c r="C39" s="499"/>
      <c r="D39" s="499"/>
      <c r="E39" s="499"/>
      <c r="F39" s="499"/>
      <c r="G39" s="499"/>
      <c r="H39" s="499"/>
      <c r="I39" s="499"/>
      <c r="J39" s="499"/>
      <c r="K39" s="499"/>
      <c r="L39" s="499"/>
      <c r="M39" s="499"/>
      <c r="N39" s="499"/>
      <c r="O39" s="499"/>
      <c r="P39" s="499"/>
      <c r="Q39" s="499"/>
      <c r="R39" s="499"/>
      <c r="S39" s="499"/>
      <c r="T39" s="499"/>
      <c r="U39" s="499"/>
      <c r="V39" s="499"/>
      <c r="W39" s="499"/>
      <c r="X39" s="499"/>
      <c r="Y39" s="499"/>
      <c r="Z39" s="499"/>
      <c r="AA39" s="499"/>
      <c r="AB39" s="499"/>
      <c r="AC39" s="499"/>
      <c r="AD39" s="499"/>
      <c r="AE39" s="499"/>
      <c r="AF39" s="499"/>
      <c r="AG39" s="499"/>
      <c r="AH39" s="499"/>
      <c r="AI39" s="499"/>
      <c r="AJ39" s="499"/>
      <c r="AK39" s="499"/>
      <c r="AL39" s="499"/>
      <c r="AM39" s="499"/>
      <c r="AN39" s="499"/>
      <c r="AO39" s="499"/>
      <c r="AP39" s="499"/>
      <c r="AQ39" s="499"/>
      <c r="AR39" s="499"/>
      <c r="AS39" s="499"/>
    </row>
    <row r="40" spans="1:45">
      <c r="A40" s="499"/>
      <c r="B40" s="499"/>
      <c r="C40" s="499"/>
      <c r="D40" s="499"/>
      <c r="E40" s="499"/>
      <c r="F40" s="499"/>
      <c r="G40" s="499"/>
      <c r="H40" s="499"/>
      <c r="I40" s="499"/>
      <c r="J40" s="499"/>
      <c r="K40" s="499"/>
      <c r="L40" s="499"/>
      <c r="M40" s="499"/>
      <c r="N40" s="499"/>
      <c r="O40" s="499"/>
      <c r="P40" s="499"/>
      <c r="Q40" s="499"/>
      <c r="R40" s="499"/>
      <c r="S40" s="499"/>
      <c r="T40" s="499"/>
      <c r="U40" s="499"/>
      <c r="V40" s="499"/>
      <c r="W40" s="499"/>
      <c r="X40" s="499"/>
      <c r="Y40" s="499"/>
      <c r="Z40" s="499"/>
      <c r="AA40" s="499"/>
      <c r="AB40" s="499"/>
      <c r="AC40" s="499"/>
      <c r="AD40" s="499"/>
      <c r="AE40" s="499"/>
      <c r="AF40" s="499"/>
      <c r="AG40" s="499"/>
      <c r="AH40" s="499"/>
      <c r="AI40" s="499"/>
      <c r="AJ40" s="499"/>
      <c r="AK40" s="499"/>
      <c r="AL40" s="499"/>
      <c r="AM40" s="499"/>
      <c r="AN40" s="499"/>
      <c r="AO40" s="499"/>
      <c r="AP40" s="499"/>
      <c r="AQ40" s="499"/>
      <c r="AR40" s="499"/>
      <c r="AS40" s="499"/>
    </row>
    <row r="41" spans="1:45">
      <c r="A41" s="499"/>
      <c r="B41" s="499"/>
      <c r="C41" s="499"/>
      <c r="D41" s="499"/>
      <c r="E41" s="499"/>
      <c r="F41" s="499"/>
      <c r="G41" s="499"/>
      <c r="H41" s="499"/>
      <c r="I41" s="499"/>
      <c r="J41" s="499"/>
      <c r="K41" s="499"/>
      <c r="L41" s="499"/>
      <c r="M41" s="499"/>
      <c r="N41" s="499"/>
      <c r="O41" s="499"/>
      <c r="P41" s="499"/>
      <c r="Q41" s="499"/>
      <c r="R41" s="499"/>
      <c r="S41" s="499"/>
      <c r="T41" s="499"/>
      <c r="U41" s="499"/>
      <c r="V41" s="499"/>
      <c r="W41" s="499"/>
      <c r="X41" s="499"/>
      <c r="Y41" s="499"/>
      <c r="Z41" s="499"/>
      <c r="AA41" s="499"/>
      <c r="AB41" s="499"/>
      <c r="AC41" s="499"/>
      <c r="AD41" s="499"/>
      <c r="AE41" s="499"/>
      <c r="AF41" s="499"/>
      <c r="AG41" s="499"/>
      <c r="AH41" s="499"/>
      <c r="AI41" s="499"/>
      <c r="AJ41" s="499"/>
      <c r="AK41" s="499"/>
      <c r="AL41" s="499"/>
      <c r="AM41" s="499"/>
      <c r="AN41" s="499"/>
      <c r="AO41" s="499"/>
      <c r="AP41" s="499"/>
      <c r="AQ41" s="499"/>
      <c r="AR41" s="499"/>
      <c r="AS41" s="499"/>
    </row>
  </sheetData>
  <mergeCells count="27">
    <mergeCell ref="E14:G14"/>
    <mergeCell ref="B15:D15"/>
    <mergeCell ref="E15:G15"/>
    <mergeCell ref="B21:H21"/>
    <mergeCell ref="B16:D16"/>
    <mergeCell ref="E16:G16"/>
    <mergeCell ref="B17:D17"/>
    <mergeCell ref="B18:D18"/>
    <mergeCell ref="B19:H19"/>
    <mergeCell ref="B20:D20"/>
    <mergeCell ref="E20:H20"/>
    <mergeCell ref="J13:J18"/>
    <mergeCell ref="B4:D4"/>
    <mergeCell ref="A7:J7"/>
    <mergeCell ref="A8:J8"/>
    <mergeCell ref="A9:J9"/>
    <mergeCell ref="A11:A12"/>
    <mergeCell ref="B11:D12"/>
    <mergeCell ref="E11:H12"/>
    <mergeCell ref="I11:I12"/>
    <mergeCell ref="J11:J12"/>
    <mergeCell ref="A13:A16"/>
    <mergeCell ref="B13:D13"/>
    <mergeCell ref="E13:G13"/>
    <mergeCell ref="H13:H16"/>
    <mergeCell ref="I13:I18"/>
    <mergeCell ref="B14:D14"/>
  </mergeCells>
  <pageMargins left="0.70866141732283472" right="0.39370078740157483" top="0.74803149606299213" bottom="0.74803149606299213" header="0.31496062992125984" footer="0.31496062992125984"/>
  <pageSetup paperSize="9" scale="74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6" tint="0.59999389629810485"/>
  </sheetPr>
  <dimension ref="A1:S19"/>
  <sheetViews>
    <sheetView zoomScale="70" zoomScaleNormal="70" workbookViewId="0">
      <selection activeCell="S19" sqref="S19"/>
    </sheetView>
  </sheetViews>
  <sheetFormatPr defaultRowHeight="12.75"/>
  <cols>
    <col min="1" max="1" width="9.140625" bestFit="1" customWidth="1"/>
    <col min="2" max="2" width="28.5703125" bestFit="1" customWidth="1"/>
    <col min="3" max="3" width="14.85546875" bestFit="1" customWidth="1"/>
    <col min="4" max="4" width="26.28515625" bestFit="1" customWidth="1"/>
    <col min="5" max="5" width="14.85546875" bestFit="1" customWidth="1"/>
    <col min="6" max="6" width="11.42578125" bestFit="1" customWidth="1"/>
    <col min="7" max="7" width="14.85546875" bestFit="1" customWidth="1"/>
    <col min="8" max="8" width="18.28515625" bestFit="1" customWidth="1"/>
    <col min="9" max="9" width="16" bestFit="1" customWidth="1"/>
    <col min="10" max="10" width="14.85546875" bestFit="1" customWidth="1"/>
    <col min="11" max="11" width="22.5703125" customWidth="1"/>
    <col min="12" max="12" width="13.42578125" customWidth="1"/>
    <col min="13" max="13" width="13.140625" customWidth="1"/>
    <col min="14" max="14" width="14.85546875" bestFit="1" customWidth="1"/>
    <col min="15" max="15" width="18.28515625" bestFit="1" customWidth="1"/>
    <col min="16" max="16" width="16" bestFit="1" customWidth="1"/>
    <col min="17" max="17" width="9.5703125" bestFit="1" customWidth="1"/>
    <col min="18" max="18" width="17.85546875" bestFit="1" customWidth="1"/>
    <col min="19" max="19" width="15.28515625" customWidth="1"/>
  </cols>
  <sheetData>
    <row r="1" spans="1:19">
      <c r="A1" s="857" t="s">
        <v>72</v>
      </c>
      <c r="B1" s="854"/>
      <c r="C1" s="854"/>
      <c r="D1" s="854"/>
      <c r="E1" s="854"/>
      <c r="F1" s="854"/>
      <c r="G1" s="854"/>
      <c r="H1" s="854"/>
      <c r="I1" s="854"/>
      <c r="J1" s="854"/>
      <c r="K1" s="854"/>
      <c r="L1" s="854"/>
      <c r="M1" s="854"/>
      <c r="N1" s="854"/>
      <c r="O1" s="854"/>
      <c r="P1" s="854"/>
    </row>
    <row r="2" spans="1:19">
      <c r="A2" t="s">
        <v>68</v>
      </c>
    </row>
    <row r="3" spans="1:19">
      <c r="A3" s="856" t="s">
        <v>73</v>
      </c>
      <c r="B3" s="854"/>
      <c r="C3" s="854"/>
      <c r="D3" s="854"/>
      <c r="E3" s="854"/>
      <c r="F3" s="854"/>
      <c r="G3" s="854"/>
      <c r="H3" s="854"/>
      <c r="I3" s="854"/>
      <c r="J3" s="854"/>
      <c r="K3" s="854"/>
      <c r="L3" s="854"/>
      <c r="M3" s="854"/>
      <c r="N3" s="854"/>
      <c r="O3" s="854"/>
      <c r="P3" s="854"/>
    </row>
    <row r="4" spans="1:19">
      <c r="A4" s="855" t="s">
        <v>74</v>
      </c>
      <c r="B4" s="854"/>
      <c r="C4" s="854"/>
      <c r="D4" s="854"/>
      <c r="E4" s="854"/>
      <c r="F4" s="854"/>
      <c r="G4" s="854"/>
      <c r="H4" s="854"/>
      <c r="I4" s="854"/>
      <c r="J4" s="854"/>
      <c r="K4" s="854"/>
      <c r="L4" s="854"/>
      <c r="M4" s="854"/>
      <c r="N4" s="854"/>
      <c r="O4" s="854"/>
      <c r="P4" s="854"/>
    </row>
    <row r="5" spans="1:19">
      <c r="A5" s="856" t="s">
        <v>75</v>
      </c>
      <c r="B5" s="854"/>
      <c r="C5" s="854"/>
      <c r="D5" s="854"/>
      <c r="E5" s="854"/>
      <c r="F5" s="854"/>
      <c r="G5" s="854"/>
      <c r="H5" s="854"/>
      <c r="I5" s="854"/>
      <c r="J5" s="854"/>
      <c r="K5" s="854"/>
      <c r="L5" s="854"/>
      <c r="M5" s="854"/>
      <c r="N5" s="854"/>
      <c r="O5" s="854"/>
      <c r="P5" s="854"/>
    </row>
    <row r="6" spans="1:19" ht="15.75">
      <c r="A6" s="858"/>
      <c r="B6" s="859"/>
      <c r="C6" s="859"/>
      <c r="D6" s="859"/>
      <c r="E6" s="859"/>
      <c r="F6" s="859"/>
      <c r="G6" s="859"/>
      <c r="H6" s="859"/>
      <c r="I6" s="859"/>
      <c r="J6" s="859"/>
      <c r="K6" s="859"/>
      <c r="L6" s="859"/>
      <c r="M6" s="859"/>
      <c r="N6" s="859"/>
      <c r="O6" s="859"/>
      <c r="P6" s="859"/>
    </row>
    <row r="7" spans="1:19">
      <c r="A7" s="853" t="s">
        <v>387</v>
      </c>
      <c r="B7" s="854"/>
      <c r="C7" s="854"/>
      <c r="D7" s="854"/>
      <c r="E7" s="854"/>
      <c r="F7" s="854"/>
      <c r="G7" s="854"/>
      <c r="H7" s="854"/>
      <c r="I7" s="854"/>
      <c r="J7" s="854"/>
      <c r="K7" s="854"/>
      <c r="L7" s="854"/>
      <c r="M7" s="854"/>
      <c r="N7" s="854"/>
      <c r="O7" s="854"/>
      <c r="P7" s="854"/>
    </row>
    <row r="8" spans="1:19">
      <c r="A8" s="853" t="s">
        <v>68</v>
      </c>
      <c r="B8" s="854"/>
      <c r="C8" s="854"/>
      <c r="D8" s="854"/>
      <c r="E8" s="854"/>
      <c r="F8" s="854"/>
      <c r="G8" s="854"/>
      <c r="H8" s="854"/>
      <c r="I8" s="854"/>
      <c r="J8" s="854"/>
      <c r="K8" s="854"/>
      <c r="L8" s="854"/>
      <c r="M8" s="854"/>
      <c r="N8" s="854"/>
      <c r="O8" s="854"/>
      <c r="P8" s="854"/>
    </row>
    <row r="9" spans="1:19">
      <c r="A9" s="855" t="s">
        <v>76</v>
      </c>
      <c r="B9" s="854"/>
      <c r="C9" s="854"/>
      <c r="D9" s="854"/>
      <c r="E9" s="854"/>
      <c r="F9" s="854"/>
      <c r="G9" s="854"/>
      <c r="H9" s="854"/>
      <c r="I9" s="854"/>
      <c r="J9" s="854"/>
      <c r="K9" s="854"/>
      <c r="L9" s="854"/>
      <c r="M9" s="854"/>
      <c r="N9" s="854"/>
      <c r="O9" s="854"/>
      <c r="P9" s="854"/>
    </row>
    <row r="10" spans="1:19">
      <c r="A10" s="853" t="s">
        <v>77</v>
      </c>
      <c r="B10" s="854"/>
      <c r="C10" s="854"/>
      <c r="D10" s="854"/>
      <c r="E10" s="854"/>
      <c r="F10" s="854"/>
      <c r="G10" s="854"/>
      <c r="H10" s="854"/>
      <c r="I10" s="854"/>
      <c r="J10" s="854"/>
      <c r="K10" s="854"/>
      <c r="L10" s="854"/>
      <c r="M10" s="854"/>
      <c r="N10" s="854"/>
      <c r="O10" s="854"/>
      <c r="P10" s="854"/>
    </row>
    <row r="11" spans="1:19">
      <c r="A11" s="856" t="s">
        <v>149</v>
      </c>
      <c r="B11" s="854"/>
      <c r="C11" s="854"/>
      <c r="D11" s="854"/>
      <c r="E11" s="854"/>
      <c r="F11" s="854"/>
      <c r="G11" s="854"/>
      <c r="H11" s="854"/>
      <c r="I11" s="854"/>
      <c r="J11" s="854"/>
      <c r="K11" s="854"/>
      <c r="L11" s="854"/>
      <c r="M11" s="854"/>
      <c r="N11" s="854"/>
      <c r="O11" s="854"/>
      <c r="P11" s="854"/>
    </row>
    <row r="12" spans="1:19">
      <c r="A12" s="852" t="s">
        <v>9</v>
      </c>
      <c r="B12" s="852" t="s">
        <v>6</v>
      </c>
      <c r="C12" s="852" t="s">
        <v>78</v>
      </c>
      <c r="D12" s="852" t="s">
        <v>68</v>
      </c>
      <c r="E12" s="852" t="s">
        <v>68</v>
      </c>
      <c r="F12" s="852" t="s">
        <v>68</v>
      </c>
      <c r="G12" s="852" t="s">
        <v>68</v>
      </c>
      <c r="H12" s="852" t="s">
        <v>68</v>
      </c>
      <c r="I12" s="852" t="s">
        <v>68</v>
      </c>
      <c r="J12" s="852" t="s">
        <v>79</v>
      </c>
      <c r="K12" s="852" t="s">
        <v>68</v>
      </c>
      <c r="L12" s="852" t="s">
        <v>68</v>
      </c>
      <c r="M12" s="852" t="s">
        <v>68</v>
      </c>
      <c r="N12" s="852" t="s">
        <v>68</v>
      </c>
      <c r="O12" s="852" t="s">
        <v>68</v>
      </c>
      <c r="P12" s="852" t="s">
        <v>68</v>
      </c>
    </row>
    <row r="13" spans="1:19">
      <c r="A13" s="852" t="s">
        <v>68</v>
      </c>
      <c r="B13" s="852" t="s">
        <v>68</v>
      </c>
      <c r="C13" s="852" t="s">
        <v>80</v>
      </c>
      <c r="D13" s="852" t="s">
        <v>68</v>
      </c>
      <c r="E13" s="852" t="s">
        <v>68</v>
      </c>
      <c r="F13" s="852" t="s">
        <v>68</v>
      </c>
      <c r="G13" s="852" t="s">
        <v>68</v>
      </c>
      <c r="H13" s="852" t="s">
        <v>68</v>
      </c>
      <c r="I13" s="852" t="s">
        <v>68</v>
      </c>
      <c r="J13" s="852" t="s">
        <v>81</v>
      </c>
      <c r="K13" s="852" t="s">
        <v>68</v>
      </c>
      <c r="L13" s="852" t="s">
        <v>68</v>
      </c>
      <c r="M13" s="852" t="s">
        <v>68</v>
      </c>
      <c r="N13" s="852" t="s">
        <v>68</v>
      </c>
      <c r="O13" s="852" t="s">
        <v>68</v>
      </c>
      <c r="P13" s="852" t="s">
        <v>68</v>
      </c>
    </row>
    <row r="14" spans="1:19">
      <c r="A14" s="852" t="s">
        <v>68</v>
      </c>
      <c r="B14" s="852" t="s">
        <v>68</v>
      </c>
      <c r="C14" s="852" t="s">
        <v>82</v>
      </c>
      <c r="D14" s="852" t="s">
        <v>68</v>
      </c>
      <c r="E14" s="852" t="s">
        <v>68</v>
      </c>
      <c r="F14" s="852" t="s">
        <v>68</v>
      </c>
      <c r="G14" s="852" t="s">
        <v>83</v>
      </c>
      <c r="H14" s="852" t="s">
        <v>68</v>
      </c>
      <c r="I14" s="852" t="s">
        <v>68</v>
      </c>
      <c r="J14" s="852" t="s">
        <v>84</v>
      </c>
      <c r="K14" s="852" t="s">
        <v>68</v>
      </c>
      <c r="L14" s="852" t="s">
        <v>68</v>
      </c>
      <c r="M14" s="852" t="s">
        <v>68</v>
      </c>
      <c r="N14" s="852" t="s">
        <v>83</v>
      </c>
      <c r="O14" s="852" t="s">
        <v>68</v>
      </c>
      <c r="P14" s="852" t="s">
        <v>68</v>
      </c>
    </row>
    <row r="15" spans="1:19" ht="60">
      <c r="A15" s="852" t="s">
        <v>68</v>
      </c>
      <c r="B15" s="852" t="s">
        <v>68</v>
      </c>
      <c r="C15" s="58" t="s">
        <v>85</v>
      </c>
      <c r="D15" s="58" t="s">
        <v>86</v>
      </c>
      <c r="E15" s="58" t="s">
        <v>87</v>
      </c>
      <c r="F15" s="58" t="s">
        <v>88</v>
      </c>
      <c r="G15" s="58" t="s">
        <v>89</v>
      </c>
      <c r="H15" s="58" t="s">
        <v>90</v>
      </c>
      <c r="I15" s="58" t="s">
        <v>91</v>
      </c>
      <c r="J15" s="58" t="s">
        <v>85</v>
      </c>
      <c r="K15" s="58" t="s">
        <v>86</v>
      </c>
      <c r="L15" s="58" t="s">
        <v>87</v>
      </c>
      <c r="M15" s="58" t="s">
        <v>88</v>
      </c>
      <c r="N15" s="58" t="s">
        <v>89</v>
      </c>
      <c r="O15" s="58" t="s">
        <v>90</v>
      </c>
      <c r="P15" s="58" t="s">
        <v>91</v>
      </c>
      <c r="Q15" s="72" t="s">
        <v>92</v>
      </c>
      <c r="R15" s="73" t="s">
        <v>93</v>
      </c>
      <c r="S15" s="58" t="s">
        <v>337</v>
      </c>
    </row>
    <row r="16" spans="1:19" ht="15">
      <c r="A16" s="58">
        <v>1</v>
      </c>
      <c r="B16" s="58">
        <v>2</v>
      </c>
      <c r="C16" s="58">
        <v>3</v>
      </c>
      <c r="D16" s="58">
        <v>4</v>
      </c>
      <c r="E16" s="58">
        <v>5</v>
      </c>
      <c r="F16" s="58">
        <v>6</v>
      </c>
      <c r="G16" s="58">
        <v>7</v>
      </c>
      <c r="H16" s="58">
        <v>8</v>
      </c>
      <c r="I16" s="58">
        <v>9</v>
      </c>
      <c r="J16" s="58">
        <v>10</v>
      </c>
      <c r="K16" s="58">
        <v>11</v>
      </c>
      <c r="L16" s="58">
        <v>12</v>
      </c>
      <c r="M16" s="58">
        <v>13</v>
      </c>
      <c r="N16" s="58">
        <v>14</v>
      </c>
      <c r="O16" s="58">
        <v>15</v>
      </c>
      <c r="P16" s="74">
        <v>16</v>
      </c>
      <c r="Q16" s="206"/>
      <c r="R16" s="520"/>
    </row>
    <row r="17" spans="1:19" ht="86.25" customHeight="1">
      <c r="A17" s="18">
        <v>1</v>
      </c>
      <c r="B17" s="18" t="s">
        <v>171</v>
      </c>
      <c r="C17" s="18" t="s">
        <v>94</v>
      </c>
      <c r="D17" s="18" t="s">
        <v>94</v>
      </c>
      <c r="E17" s="19" t="s">
        <v>94</v>
      </c>
      <c r="F17" s="18" t="s">
        <v>94</v>
      </c>
      <c r="G17" s="18" t="s">
        <v>94</v>
      </c>
      <c r="H17" s="20" t="s">
        <v>94</v>
      </c>
      <c r="I17" s="20" t="s">
        <v>94</v>
      </c>
      <c r="J17" s="75" t="s">
        <v>150</v>
      </c>
      <c r="K17" s="18" t="s">
        <v>339</v>
      </c>
      <c r="L17" s="19">
        <v>1</v>
      </c>
      <c r="M17" s="18" t="s">
        <v>151</v>
      </c>
      <c r="N17" s="18" t="s">
        <v>340</v>
      </c>
      <c r="O17" s="20">
        <v>2728</v>
      </c>
      <c r="P17" s="20">
        <f>O17*L17</f>
        <v>2728</v>
      </c>
      <c r="R17" s="521">
        <f>ROUND(P17/1.0291/1.0214,5)</f>
        <v>2595.3201199999999</v>
      </c>
      <c r="S17" s="521">
        <f>P17-R17</f>
        <v>132.67988000000014</v>
      </c>
    </row>
    <row r="18" spans="1:19" ht="75">
      <c r="A18" s="112">
        <v>2</v>
      </c>
      <c r="B18" s="112" t="s">
        <v>147</v>
      </c>
      <c r="C18" s="112" t="s">
        <v>94</v>
      </c>
      <c r="D18" s="112" t="s">
        <v>94</v>
      </c>
      <c r="E18" s="376" t="s">
        <v>94</v>
      </c>
      <c r="F18" s="112" t="s">
        <v>94</v>
      </c>
      <c r="G18" s="112" t="s">
        <v>94</v>
      </c>
      <c r="H18" s="113" t="s">
        <v>94</v>
      </c>
      <c r="I18" s="113" t="s">
        <v>94</v>
      </c>
      <c r="J18" s="112">
        <v>10</v>
      </c>
      <c r="K18" s="112" t="s">
        <v>152</v>
      </c>
      <c r="L18" s="376">
        <v>1</v>
      </c>
      <c r="M18" s="112" t="s">
        <v>153</v>
      </c>
      <c r="N18" s="18" t="s">
        <v>338</v>
      </c>
      <c r="O18" s="20">
        <v>70</v>
      </c>
      <c r="P18" s="522">
        <f>O18</f>
        <v>70</v>
      </c>
      <c r="Q18" s="206"/>
      <c r="R18" s="523"/>
      <c r="S18" s="521"/>
    </row>
    <row r="19" spans="1:19" ht="60">
      <c r="A19" s="18" t="s">
        <v>68</v>
      </c>
      <c r="B19" s="18" t="s">
        <v>95</v>
      </c>
      <c r="C19" s="18" t="s">
        <v>68</v>
      </c>
      <c r="D19" s="18" t="s">
        <v>68</v>
      </c>
      <c r="E19" s="19" t="s">
        <v>68</v>
      </c>
      <c r="F19" s="18" t="s">
        <v>68</v>
      </c>
      <c r="G19" s="18" t="s">
        <v>68</v>
      </c>
      <c r="H19" s="20" t="s">
        <v>68</v>
      </c>
      <c r="I19" s="20" t="s">
        <v>94</v>
      </c>
      <c r="J19" s="18" t="s">
        <v>68</v>
      </c>
      <c r="K19" s="18" t="s">
        <v>68</v>
      </c>
      <c r="L19" s="19" t="s">
        <v>68</v>
      </c>
      <c r="M19" s="18" t="s">
        <v>68</v>
      </c>
      <c r="N19" s="18" t="s">
        <v>68</v>
      </c>
      <c r="O19" s="20" t="s">
        <v>68</v>
      </c>
      <c r="P19" s="522">
        <f>P18+P17</f>
        <v>2798</v>
      </c>
      <c r="Q19" s="206"/>
      <c r="R19" s="521">
        <f>R17</f>
        <v>2595.3201199999999</v>
      </c>
      <c r="S19" s="521">
        <f t="shared" ref="S19" si="0">S17</f>
        <v>132.67988000000014</v>
      </c>
    </row>
  </sheetData>
  <mergeCells count="20">
    <mergeCell ref="A7:P7"/>
    <mergeCell ref="A1:P1"/>
    <mergeCell ref="A3:P3"/>
    <mergeCell ref="A4:P4"/>
    <mergeCell ref="A5:P5"/>
    <mergeCell ref="A6:P6"/>
    <mergeCell ref="C14:F14"/>
    <mergeCell ref="G14:I14"/>
    <mergeCell ref="J14:M14"/>
    <mergeCell ref="N14:P14"/>
    <mergeCell ref="A8:P8"/>
    <mergeCell ref="A9:P9"/>
    <mergeCell ref="A10:P10"/>
    <mergeCell ref="A11:P11"/>
    <mergeCell ref="A12:A15"/>
    <mergeCell ref="B12:B15"/>
    <mergeCell ref="C12:I12"/>
    <mergeCell ref="J12:P12"/>
    <mergeCell ref="C13:I13"/>
    <mergeCell ref="J13:P1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6" tint="0.59999389629810485"/>
  </sheetPr>
  <dimension ref="A1:S35"/>
  <sheetViews>
    <sheetView topLeftCell="G10" zoomScale="70" zoomScaleNormal="70" workbookViewId="0">
      <selection activeCell="O31" sqref="O31"/>
    </sheetView>
  </sheetViews>
  <sheetFormatPr defaultRowHeight="12.75"/>
  <cols>
    <col min="1" max="1" width="9.140625" bestFit="1" customWidth="1"/>
    <col min="2" max="2" width="28.5703125" bestFit="1" customWidth="1"/>
    <col min="3" max="3" width="14.85546875" bestFit="1" customWidth="1"/>
    <col min="4" max="4" width="26.28515625" bestFit="1" customWidth="1"/>
    <col min="5" max="5" width="14.85546875" bestFit="1" customWidth="1"/>
    <col min="6" max="6" width="11.42578125" bestFit="1" customWidth="1"/>
    <col min="7" max="7" width="14.85546875" bestFit="1" customWidth="1"/>
    <col min="8" max="8" width="18.28515625" bestFit="1" customWidth="1"/>
    <col min="9" max="9" width="16" bestFit="1" customWidth="1"/>
    <col min="10" max="10" width="14.85546875" bestFit="1" customWidth="1"/>
    <col min="11" max="11" width="25.140625" bestFit="1" customWidth="1"/>
    <col min="12" max="12" width="14.85546875" bestFit="1" customWidth="1"/>
    <col min="13" max="13" width="11.42578125" bestFit="1" customWidth="1"/>
    <col min="14" max="14" width="14.85546875" bestFit="1" customWidth="1"/>
    <col min="15" max="15" width="18.28515625" bestFit="1" customWidth="1"/>
    <col min="16" max="16" width="16" bestFit="1" customWidth="1"/>
    <col min="17" max="17" width="9.5703125" bestFit="1" customWidth="1"/>
    <col min="18" max="18" width="17.85546875" bestFit="1" customWidth="1"/>
    <col min="19" max="19" width="20.140625" customWidth="1"/>
  </cols>
  <sheetData>
    <row r="1" spans="1:16" ht="14.25">
      <c r="A1" s="385" t="s">
        <v>68</v>
      </c>
      <c r="B1" s="385" t="s">
        <v>68</v>
      </c>
      <c r="C1" s="385" t="s">
        <v>68</v>
      </c>
      <c r="D1" s="385" t="s">
        <v>68</v>
      </c>
      <c r="E1" s="385" t="s">
        <v>68</v>
      </c>
      <c r="F1" s="385" t="s">
        <v>68</v>
      </c>
      <c r="G1" s="385" t="s">
        <v>68</v>
      </c>
      <c r="H1" s="385" t="s">
        <v>68</v>
      </c>
      <c r="I1" s="385" t="s">
        <v>68</v>
      </c>
      <c r="J1" s="385" t="s">
        <v>68</v>
      </c>
      <c r="K1" s="385" t="s">
        <v>68</v>
      </c>
      <c r="L1" s="385" t="s">
        <v>68</v>
      </c>
      <c r="M1" s="385" t="s">
        <v>68</v>
      </c>
      <c r="N1" s="385" t="s">
        <v>68</v>
      </c>
      <c r="O1" s="860" t="s">
        <v>69</v>
      </c>
      <c r="P1" s="860" t="s">
        <v>68</v>
      </c>
    </row>
    <row r="2" spans="1:16" ht="14.25">
      <c r="A2" s="385" t="s">
        <v>68</v>
      </c>
      <c r="B2" s="385" t="s">
        <v>68</v>
      </c>
      <c r="C2" s="385" t="s">
        <v>68</v>
      </c>
      <c r="D2" s="385" t="s">
        <v>68</v>
      </c>
      <c r="E2" s="385" t="s">
        <v>68</v>
      </c>
      <c r="F2" s="385" t="s">
        <v>68</v>
      </c>
      <c r="G2" s="385" t="s">
        <v>68</v>
      </c>
      <c r="H2" s="385" t="s">
        <v>68</v>
      </c>
      <c r="I2" s="385" t="s">
        <v>68</v>
      </c>
      <c r="J2" s="385" t="s">
        <v>68</v>
      </c>
      <c r="K2" s="385" t="s">
        <v>68</v>
      </c>
      <c r="L2" s="385" t="s">
        <v>68</v>
      </c>
      <c r="M2" s="385" t="s">
        <v>68</v>
      </c>
      <c r="N2" s="385" t="s">
        <v>68</v>
      </c>
      <c r="O2" s="860" t="s">
        <v>70</v>
      </c>
      <c r="P2" s="860" t="s">
        <v>68</v>
      </c>
    </row>
    <row r="3" spans="1:16" ht="14.25">
      <c r="A3" s="385" t="s">
        <v>68</v>
      </c>
      <c r="B3" s="385" t="s">
        <v>68</v>
      </c>
      <c r="C3" s="385" t="s">
        <v>68</v>
      </c>
      <c r="D3" s="385" t="s">
        <v>68</v>
      </c>
      <c r="E3" s="385" t="s">
        <v>68</v>
      </c>
      <c r="F3" s="385" t="s">
        <v>68</v>
      </c>
      <c r="G3" s="385" t="s">
        <v>68</v>
      </c>
      <c r="H3" s="385" t="s">
        <v>68</v>
      </c>
      <c r="I3" s="385" t="s">
        <v>68</v>
      </c>
      <c r="J3" s="385" t="s">
        <v>68</v>
      </c>
      <c r="K3" s="385" t="s">
        <v>68</v>
      </c>
      <c r="L3" s="385" t="s">
        <v>68</v>
      </c>
      <c r="M3" s="385" t="s">
        <v>68</v>
      </c>
      <c r="N3" s="385" t="s">
        <v>68</v>
      </c>
      <c r="O3" s="860" t="s">
        <v>71</v>
      </c>
      <c r="P3" s="860" t="s">
        <v>68</v>
      </c>
    </row>
    <row r="4" spans="1:16">
      <c r="A4" s="857" t="s">
        <v>72</v>
      </c>
      <c r="B4" s="854"/>
      <c r="C4" s="854"/>
      <c r="D4" s="854"/>
      <c r="E4" s="854"/>
      <c r="F4" s="854"/>
      <c r="G4" s="854"/>
      <c r="H4" s="854"/>
      <c r="I4" s="854"/>
      <c r="J4" s="854"/>
      <c r="K4" s="854"/>
      <c r="L4" s="854"/>
      <c r="M4" s="854"/>
      <c r="N4" s="854"/>
      <c r="O4" s="854"/>
      <c r="P4" s="854"/>
    </row>
    <row r="5" spans="1:16">
      <c r="A5" t="s">
        <v>68</v>
      </c>
    </row>
    <row r="6" spans="1:16">
      <c r="A6" s="856" t="s">
        <v>73</v>
      </c>
      <c r="B6" s="854"/>
      <c r="C6" s="854"/>
      <c r="D6" s="854"/>
      <c r="E6" s="854"/>
      <c r="F6" s="854"/>
      <c r="G6" s="854"/>
      <c r="H6" s="854"/>
      <c r="I6" s="854"/>
      <c r="J6" s="854"/>
      <c r="K6" s="854"/>
      <c r="L6" s="854"/>
      <c r="M6" s="854"/>
      <c r="N6" s="854"/>
      <c r="O6" s="854"/>
      <c r="P6" s="854"/>
    </row>
    <row r="7" spans="1:16">
      <c r="A7" s="855" t="s">
        <v>74</v>
      </c>
      <c r="B7" s="854"/>
      <c r="C7" s="854"/>
      <c r="D7" s="854"/>
      <c r="E7" s="854"/>
      <c r="F7" s="854"/>
      <c r="G7" s="854"/>
      <c r="H7" s="854"/>
      <c r="I7" s="854"/>
      <c r="J7" s="854"/>
      <c r="K7" s="854"/>
      <c r="L7" s="854"/>
      <c r="M7" s="854"/>
      <c r="N7" s="854"/>
      <c r="O7" s="854"/>
      <c r="P7" s="854"/>
    </row>
    <row r="8" spans="1:16">
      <c r="A8" s="856" t="s">
        <v>75</v>
      </c>
      <c r="B8" s="854"/>
      <c r="C8" s="854"/>
      <c r="D8" s="854"/>
      <c r="E8" s="854"/>
      <c r="F8" s="854"/>
      <c r="G8" s="854"/>
      <c r="H8" s="854"/>
      <c r="I8" s="854"/>
      <c r="J8" s="854"/>
      <c r="K8" s="854"/>
      <c r="L8" s="854"/>
      <c r="M8" s="854"/>
      <c r="N8" s="854"/>
      <c r="O8" s="854"/>
      <c r="P8" s="854"/>
    </row>
    <row r="9" spans="1:16" ht="55.5" customHeight="1">
      <c r="A9" s="861" t="str">
        <f>УНЦкИПР!$A$6</f>
        <v xml:space="preserve">«Вынос участка шести КЛ-10кВ Л Ст-13, Ст-21 от ПС Степная 
до РП-66, перекладка КЛ-10кВ Л Ст-43 от опоры №13 до ТП-776 для нужд Оренбургского ПО филиала ПАО «Россети Волга»» - «Оренбургэнерго» 
(Заявитель Сельскохозяйственный перерабатывающий снабженческо-сбытовой 
потребительский кооператив "Красногорский" соглашение о компенсации  
№2230-002122 от 25.04.2022г.)     
</v>
      </c>
      <c r="B9" s="862"/>
      <c r="C9" s="862"/>
      <c r="D9" s="862"/>
      <c r="E9" s="862"/>
      <c r="F9" s="862"/>
      <c r="G9" s="862"/>
      <c r="H9" s="862"/>
      <c r="I9" s="862"/>
      <c r="J9" s="862"/>
      <c r="K9" s="862"/>
      <c r="L9" s="862"/>
      <c r="M9" s="862"/>
      <c r="N9" s="862"/>
      <c r="O9" s="862"/>
      <c r="P9" s="862"/>
    </row>
    <row r="10" spans="1:16">
      <c r="A10" s="853" t="s">
        <v>148</v>
      </c>
      <c r="B10" s="854"/>
      <c r="C10" s="854"/>
      <c r="D10" s="854"/>
      <c r="E10" s="854"/>
      <c r="F10" s="854"/>
      <c r="G10" s="854"/>
      <c r="H10" s="854"/>
      <c r="I10" s="854"/>
      <c r="J10" s="854"/>
      <c r="K10" s="854"/>
      <c r="L10" s="854"/>
      <c r="M10" s="854"/>
      <c r="N10" s="854"/>
      <c r="O10" s="854"/>
      <c r="P10" s="854"/>
    </row>
    <row r="11" spans="1:16">
      <c r="A11" s="855" t="s">
        <v>76</v>
      </c>
      <c r="B11" s="854"/>
      <c r="C11" s="854"/>
      <c r="D11" s="854"/>
      <c r="E11" s="854"/>
      <c r="F11" s="854"/>
      <c r="G11" s="854"/>
      <c r="H11" s="854"/>
      <c r="I11" s="854"/>
      <c r="J11" s="854"/>
      <c r="K11" s="854"/>
      <c r="L11" s="854"/>
      <c r="M11" s="854"/>
      <c r="N11" s="854"/>
      <c r="O11" s="854"/>
      <c r="P11" s="854"/>
    </row>
    <row r="12" spans="1:16">
      <c r="A12" s="853" t="s">
        <v>77</v>
      </c>
      <c r="B12" s="854"/>
      <c r="C12" s="854"/>
      <c r="D12" s="854"/>
      <c r="E12" s="854"/>
      <c r="F12" s="854"/>
      <c r="G12" s="854"/>
      <c r="H12" s="854"/>
      <c r="I12" s="854"/>
      <c r="J12" s="854"/>
      <c r="K12" s="854"/>
      <c r="L12" s="854"/>
      <c r="M12" s="854"/>
      <c r="N12" s="854"/>
      <c r="O12" s="854"/>
      <c r="P12" s="854"/>
    </row>
    <row r="13" spans="1:16">
      <c r="A13" s="856" t="s">
        <v>172</v>
      </c>
      <c r="B13" s="854"/>
      <c r="C13" s="854"/>
      <c r="D13" s="854"/>
      <c r="E13" s="854"/>
      <c r="F13" s="854"/>
      <c r="G13" s="854"/>
      <c r="H13" s="854"/>
      <c r="I13" s="854"/>
      <c r="J13" s="854"/>
      <c r="K13" s="854"/>
      <c r="L13" s="854"/>
      <c r="M13" s="854"/>
      <c r="N13" s="854"/>
      <c r="O13" s="854"/>
      <c r="P13" s="854"/>
    </row>
    <row r="14" spans="1:16">
      <c r="A14" s="852" t="s">
        <v>9</v>
      </c>
      <c r="B14" s="852" t="s">
        <v>6</v>
      </c>
      <c r="C14" s="852" t="s">
        <v>78</v>
      </c>
      <c r="D14" s="852" t="s">
        <v>68</v>
      </c>
      <c r="E14" s="852" t="s">
        <v>68</v>
      </c>
      <c r="F14" s="852" t="s">
        <v>68</v>
      </c>
      <c r="G14" s="852" t="s">
        <v>68</v>
      </c>
      <c r="H14" s="852" t="s">
        <v>68</v>
      </c>
      <c r="I14" s="852" t="s">
        <v>68</v>
      </c>
      <c r="J14" s="852" t="s">
        <v>79</v>
      </c>
      <c r="K14" s="852" t="s">
        <v>68</v>
      </c>
      <c r="L14" s="852" t="s">
        <v>68</v>
      </c>
      <c r="M14" s="852" t="s">
        <v>68</v>
      </c>
      <c r="N14" s="852" t="s">
        <v>68</v>
      </c>
      <c r="O14" s="852" t="s">
        <v>68</v>
      </c>
      <c r="P14" s="852" t="s">
        <v>68</v>
      </c>
    </row>
    <row r="15" spans="1:16">
      <c r="A15" s="852" t="s">
        <v>68</v>
      </c>
      <c r="B15" s="852" t="s">
        <v>68</v>
      </c>
      <c r="C15" s="852" t="s">
        <v>80</v>
      </c>
      <c r="D15" s="852" t="s">
        <v>68</v>
      </c>
      <c r="E15" s="852" t="s">
        <v>68</v>
      </c>
      <c r="F15" s="852" t="s">
        <v>68</v>
      </c>
      <c r="G15" s="852" t="s">
        <v>68</v>
      </c>
      <c r="H15" s="852" t="s">
        <v>68</v>
      </c>
      <c r="I15" s="852" t="s">
        <v>68</v>
      </c>
      <c r="J15" s="852" t="s">
        <v>81</v>
      </c>
      <c r="K15" s="852" t="s">
        <v>68</v>
      </c>
      <c r="L15" s="852" t="s">
        <v>68</v>
      </c>
      <c r="M15" s="852" t="s">
        <v>68</v>
      </c>
      <c r="N15" s="852" t="s">
        <v>68</v>
      </c>
      <c r="O15" s="852" t="s">
        <v>68</v>
      </c>
      <c r="P15" s="852" t="s">
        <v>68</v>
      </c>
    </row>
    <row r="16" spans="1:16">
      <c r="A16" s="852" t="s">
        <v>68</v>
      </c>
      <c r="B16" s="852" t="s">
        <v>68</v>
      </c>
      <c r="C16" s="852" t="s">
        <v>82</v>
      </c>
      <c r="D16" s="852" t="s">
        <v>68</v>
      </c>
      <c r="E16" s="852" t="s">
        <v>68</v>
      </c>
      <c r="F16" s="852" t="s">
        <v>68</v>
      </c>
      <c r="G16" s="852" t="s">
        <v>83</v>
      </c>
      <c r="H16" s="852" t="s">
        <v>68</v>
      </c>
      <c r="I16" s="852" t="s">
        <v>68</v>
      </c>
      <c r="J16" s="852" t="s">
        <v>84</v>
      </c>
      <c r="K16" s="852" t="s">
        <v>68</v>
      </c>
      <c r="L16" s="852" t="s">
        <v>68</v>
      </c>
      <c r="M16" s="852" t="s">
        <v>68</v>
      </c>
      <c r="N16" s="852" t="s">
        <v>83</v>
      </c>
      <c r="O16" s="852" t="s">
        <v>68</v>
      </c>
      <c r="P16" s="852" t="s">
        <v>68</v>
      </c>
    </row>
    <row r="17" spans="1:19" ht="60">
      <c r="A17" s="852" t="s">
        <v>68</v>
      </c>
      <c r="B17" s="852" t="s">
        <v>68</v>
      </c>
      <c r="C17" s="58" t="s">
        <v>85</v>
      </c>
      <c r="D17" s="58" t="s">
        <v>86</v>
      </c>
      <c r="E17" s="58" t="s">
        <v>87</v>
      </c>
      <c r="F17" s="58" t="s">
        <v>88</v>
      </c>
      <c r="G17" s="58" t="s">
        <v>89</v>
      </c>
      <c r="H17" s="58" t="s">
        <v>90</v>
      </c>
      <c r="I17" s="58" t="s">
        <v>91</v>
      </c>
      <c r="J17" s="58" t="s">
        <v>85</v>
      </c>
      <c r="K17" s="58" t="s">
        <v>86</v>
      </c>
      <c r="L17" s="58" t="s">
        <v>87</v>
      </c>
      <c r="M17" s="58" t="s">
        <v>88</v>
      </c>
      <c r="N17" s="58" t="s">
        <v>89</v>
      </c>
      <c r="O17" s="58" t="s">
        <v>90</v>
      </c>
      <c r="P17" s="58" t="s">
        <v>91</v>
      </c>
      <c r="Q17" s="58" t="s">
        <v>92</v>
      </c>
      <c r="R17" s="72" t="s">
        <v>93</v>
      </c>
      <c r="S17" s="205" t="s">
        <v>173</v>
      </c>
    </row>
    <row r="18" spans="1:19" ht="15">
      <c r="A18" s="58">
        <v>1</v>
      </c>
      <c r="B18" s="58">
        <v>2</v>
      </c>
      <c r="C18" s="58">
        <v>3</v>
      </c>
      <c r="D18" s="58">
        <v>4</v>
      </c>
      <c r="E18" s="58">
        <v>5</v>
      </c>
      <c r="F18" s="58">
        <v>6</v>
      </c>
      <c r="G18" s="58">
        <v>7</v>
      </c>
      <c r="H18" s="58">
        <v>8</v>
      </c>
      <c r="I18" s="58">
        <v>9</v>
      </c>
      <c r="J18" s="58">
        <v>10</v>
      </c>
      <c r="K18" s="58">
        <v>11</v>
      </c>
      <c r="L18" s="58">
        <v>12</v>
      </c>
      <c r="M18" s="58">
        <v>13</v>
      </c>
      <c r="N18" s="58">
        <v>14</v>
      </c>
      <c r="O18" s="58">
        <v>15</v>
      </c>
      <c r="P18" s="58">
        <v>16</v>
      </c>
      <c r="R18" s="206"/>
      <c r="S18" s="206"/>
    </row>
    <row r="19" spans="1:19" ht="60" hidden="1">
      <c r="A19" s="374">
        <v>1</v>
      </c>
      <c r="B19" s="374" t="s">
        <v>236</v>
      </c>
      <c r="C19" s="374" t="s">
        <v>94</v>
      </c>
      <c r="D19" s="374" t="s">
        <v>94</v>
      </c>
      <c r="E19" s="532" t="s">
        <v>94</v>
      </c>
      <c r="F19" s="374" t="s">
        <v>94</v>
      </c>
      <c r="G19" s="374" t="s">
        <v>94</v>
      </c>
      <c r="H19" s="181" t="s">
        <v>94</v>
      </c>
      <c r="I19" s="181" t="s">
        <v>94</v>
      </c>
      <c r="J19" s="533" t="s">
        <v>237</v>
      </c>
      <c r="K19" s="374" t="s">
        <v>379</v>
      </c>
      <c r="L19" s="381"/>
      <c r="M19" s="374" t="s">
        <v>16</v>
      </c>
      <c r="N19" s="374" t="s">
        <v>377</v>
      </c>
      <c r="O19" s="181">
        <v>41090</v>
      </c>
      <c r="P19" s="181">
        <f>O19*L19*Q19</f>
        <v>0</v>
      </c>
      <c r="Q19" s="111">
        <v>0.65</v>
      </c>
      <c r="R19" s="382">
        <f>ROUND(P19/1.0291/1.0214,5)</f>
        <v>0</v>
      </c>
      <c r="S19" s="382">
        <f>P19-R19</f>
        <v>0</v>
      </c>
    </row>
    <row r="20" spans="1:19" ht="60" hidden="1">
      <c r="A20" s="374">
        <v>2</v>
      </c>
      <c r="B20" s="374" t="s">
        <v>236</v>
      </c>
      <c r="C20" s="374" t="s">
        <v>94</v>
      </c>
      <c r="D20" s="374" t="s">
        <v>94</v>
      </c>
      <c r="E20" s="532" t="s">
        <v>94</v>
      </c>
      <c r="F20" s="374" t="s">
        <v>94</v>
      </c>
      <c r="G20" s="374" t="s">
        <v>94</v>
      </c>
      <c r="H20" s="181" t="s">
        <v>94</v>
      </c>
      <c r="I20" s="181" t="s">
        <v>94</v>
      </c>
      <c r="J20" s="533" t="s">
        <v>237</v>
      </c>
      <c r="K20" s="374" t="s">
        <v>380</v>
      </c>
      <c r="L20" s="381"/>
      <c r="M20" s="374" t="s">
        <v>16</v>
      </c>
      <c r="N20" s="374" t="s">
        <v>378</v>
      </c>
      <c r="O20" s="181">
        <v>23636</v>
      </c>
      <c r="P20" s="181">
        <f>O20*L20*Q20</f>
        <v>0</v>
      </c>
      <c r="Q20" s="111">
        <v>0.65</v>
      </c>
      <c r="R20" s="382">
        <f t="shared" ref="R20:R21" si="0">ROUND(P20/1.0291/1.0214,5)</f>
        <v>0</v>
      </c>
      <c r="S20" s="382">
        <f>P20-R20</f>
        <v>0</v>
      </c>
    </row>
    <row r="21" spans="1:19" s="535" customFormat="1" ht="75" hidden="1">
      <c r="A21" s="374">
        <v>3</v>
      </c>
      <c r="B21" s="209" t="s">
        <v>248</v>
      </c>
      <c r="C21" s="208" t="s">
        <v>94</v>
      </c>
      <c r="D21" s="208" t="s">
        <v>94</v>
      </c>
      <c r="E21" s="210" t="s">
        <v>94</v>
      </c>
      <c r="F21" s="208" t="s">
        <v>94</v>
      </c>
      <c r="G21" s="208" t="s">
        <v>94</v>
      </c>
      <c r="H21" s="211" t="s">
        <v>94</v>
      </c>
      <c r="I21" s="211" t="s">
        <v>94</v>
      </c>
      <c r="J21" s="212"/>
      <c r="K21" s="209" t="s">
        <v>249</v>
      </c>
      <c r="L21" s="210"/>
      <c r="M21" s="208" t="s">
        <v>250</v>
      </c>
      <c r="N21" s="209" t="s">
        <v>251</v>
      </c>
      <c r="O21" s="213">
        <v>1.3</v>
      </c>
      <c r="P21" s="213">
        <f>O21*L21</f>
        <v>0</v>
      </c>
      <c r="Q21" s="534"/>
      <c r="R21" s="382">
        <f t="shared" si="0"/>
        <v>0</v>
      </c>
      <c r="S21" s="373">
        <f>P21-R21</f>
        <v>0</v>
      </c>
    </row>
    <row r="22" spans="1:19" s="535" customFormat="1" ht="45" hidden="1">
      <c r="A22" s="374">
        <v>4</v>
      </c>
      <c r="B22" s="525" t="s">
        <v>372</v>
      </c>
      <c r="C22" s="18" t="s">
        <v>94</v>
      </c>
      <c r="D22" s="18" t="s">
        <v>94</v>
      </c>
      <c r="E22" s="19" t="s">
        <v>94</v>
      </c>
      <c r="F22" s="18" t="s">
        <v>94</v>
      </c>
      <c r="G22" s="18" t="s">
        <v>94</v>
      </c>
      <c r="H22" s="20" t="s">
        <v>94</v>
      </c>
      <c r="I22" s="20" t="s">
        <v>94</v>
      </c>
      <c r="J22" s="207">
        <v>0.4</v>
      </c>
      <c r="K22" s="18" t="s">
        <v>341</v>
      </c>
      <c r="L22" s="19"/>
      <c r="M22" s="18" t="s">
        <v>16</v>
      </c>
      <c r="N22" s="18" t="s">
        <v>381</v>
      </c>
      <c r="O22" s="20">
        <f>539</f>
        <v>539</v>
      </c>
      <c r="P22" s="20">
        <f t="shared" ref="P22:P27" si="1">O22*L22</f>
        <v>0</v>
      </c>
      <c r="Q22"/>
      <c r="R22" s="382">
        <f t="shared" ref="R22:R27" si="2">ROUND(P22/1.0291/1.0214,5)</f>
        <v>0</v>
      </c>
      <c r="S22" s="382">
        <f t="shared" ref="S22:S27" si="3">P22-R22</f>
        <v>0</v>
      </c>
    </row>
    <row r="23" spans="1:19" s="535" customFormat="1" ht="45" hidden="1">
      <c r="A23" s="374">
        <v>5</v>
      </c>
      <c r="B23" s="525" t="s">
        <v>373</v>
      </c>
      <c r="C23" s="18" t="s">
        <v>94</v>
      </c>
      <c r="D23" s="18" t="s">
        <v>94</v>
      </c>
      <c r="E23" s="19" t="s">
        <v>94</v>
      </c>
      <c r="F23" s="18" t="s">
        <v>94</v>
      </c>
      <c r="G23" s="18" t="s">
        <v>94</v>
      </c>
      <c r="H23" s="20" t="s">
        <v>94</v>
      </c>
      <c r="I23" s="20" t="s">
        <v>94</v>
      </c>
      <c r="J23" s="207">
        <v>0.4</v>
      </c>
      <c r="K23" s="18" t="s">
        <v>376</v>
      </c>
      <c r="L23" s="19"/>
      <c r="M23" s="18" t="s">
        <v>16</v>
      </c>
      <c r="N23" s="18" t="s">
        <v>382</v>
      </c>
      <c r="O23" s="20">
        <f>340</f>
        <v>340</v>
      </c>
      <c r="P23" s="20">
        <f t="shared" si="1"/>
        <v>0</v>
      </c>
      <c r="Q23"/>
      <c r="R23" s="382">
        <f t="shared" si="2"/>
        <v>0</v>
      </c>
      <c r="S23" s="382">
        <f t="shared" si="3"/>
        <v>0</v>
      </c>
    </row>
    <row r="24" spans="1:19" s="535" customFormat="1" ht="45">
      <c r="A24" s="374">
        <v>1</v>
      </c>
      <c r="B24" s="525" t="s">
        <v>399</v>
      </c>
      <c r="C24" s="18" t="s">
        <v>94</v>
      </c>
      <c r="D24" s="18" t="s">
        <v>94</v>
      </c>
      <c r="E24" s="19" t="s">
        <v>94</v>
      </c>
      <c r="F24" s="18" t="s">
        <v>94</v>
      </c>
      <c r="G24" s="18" t="s">
        <v>94</v>
      </c>
      <c r="H24" s="20" t="s">
        <v>94</v>
      </c>
      <c r="I24" s="20" t="s">
        <v>94</v>
      </c>
      <c r="J24" s="207">
        <v>0.4</v>
      </c>
      <c r="K24" s="18" t="s">
        <v>342</v>
      </c>
      <c r="L24" s="19">
        <v>0</v>
      </c>
      <c r="M24" s="18" t="s">
        <v>16</v>
      </c>
      <c r="N24" s="18" t="s">
        <v>383</v>
      </c>
      <c r="O24" s="20">
        <f>618</f>
        <v>618</v>
      </c>
      <c r="P24" s="20">
        <f t="shared" si="1"/>
        <v>0</v>
      </c>
      <c r="Q24"/>
      <c r="R24" s="382">
        <f t="shared" si="2"/>
        <v>0</v>
      </c>
      <c r="S24" s="382">
        <f t="shared" si="3"/>
        <v>0</v>
      </c>
    </row>
    <row r="25" spans="1:19" s="535" customFormat="1" ht="60.75" customHeight="1">
      <c r="A25" s="374">
        <v>2</v>
      </c>
      <c r="B25" s="18" t="s">
        <v>400</v>
      </c>
      <c r="C25" s="18" t="s">
        <v>94</v>
      </c>
      <c r="D25" s="18" t="s">
        <v>94</v>
      </c>
      <c r="E25" s="19" t="s">
        <v>94</v>
      </c>
      <c r="F25" s="18" t="s">
        <v>94</v>
      </c>
      <c r="G25" s="18" t="s">
        <v>94</v>
      </c>
      <c r="H25" s="20" t="s">
        <v>94</v>
      </c>
      <c r="I25" s="20" t="s">
        <v>94</v>
      </c>
      <c r="J25" s="207">
        <v>0.4</v>
      </c>
      <c r="K25" s="18" t="s">
        <v>401</v>
      </c>
      <c r="L25" s="19">
        <v>0</v>
      </c>
      <c r="M25" s="18" t="s">
        <v>16</v>
      </c>
      <c r="N25" s="18" t="s">
        <v>402</v>
      </c>
      <c r="O25" s="20">
        <v>1116</v>
      </c>
      <c r="P25" s="20">
        <f>O25*L25</f>
        <v>0</v>
      </c>
      <c r="Q25"/>
      <c r="R25" s="382">
        <f>ROUND(P25/1.0248/1.0214,5)</f>
        <v>0</v>
      </c>
      <c r="S25" s="382"/>
    </row>
    <row r="26" spans="1:19" s="535" customFormat="1" ht="84.75" customHeight="1">
      <c r="A26" s="374">
        <v>3</v>
      </c>
      <c r="B26" s="18" t="s">
        <v>176</v>
      </c>
      <c r="C26" s="18" t="s">
        <v>94</v>
      </c>
      <c r="D26" s="18" t="s">
        <v>94</v>
      </c>
      <c r="E26" s="19" t="s">
        <v>94</v>
      </c>
      <c r="F26" s="18" t="s">
        <v>94</v>
      </c>
      <c r="G26" s="18" t="s">
        <v>94</v>
      </c>
      <c r="H26" s="20" t="s">
        <v>94</v>
      </c>
      <c r="I26" s="20" t="s">
        <v>94</v>
      </c>
      <c r="J26" s="207">
        <v>0.4</v>
      </c>
      <c r="K26" s="18" t="s">
        <v>403</v>
      </c>
      <c r="L26" s="19">
        <v>0</v>
      </c>
      <c r="M26" s="18" t="s">
        <v>174</v>
      </c>
      <c r="N26" s="18" t="s">
        <v>404</v>
      </c>
      <c r="O26" s="20">
        <v>496</v>
      </c>
      <c r="P26" s="20">
        <f>O26*L26</f>
        <v>0</v>
      </c>
      <c r="Q26"/>
      <c r="R26" s="382">
        <f>ROUND(P26/1.0248/1.0214,5)</f>
        <v>0</v>
      </c>
      <c r="S26" s="382"/>
    </row>
    <row r="27" spans="1:19" s="535" customFormat="1" ht="45" hidden="1">
      <c r="A27" s="374">
        <v>7</v>
      </c>
      <c r="B27" s="525" t="s">
        <v>375</v>
      </c>
      <c r="C27" s="18" t="s">
        <v>94</v>
      </c>
      <c r="D27" s="18" t="s">
        <v>94</v>
      </c>
      <c r="E27" s="19" t="s">
        <v>94</v>
      </c>
      <c r="F27" s="18" t="s">
        <v>94</v>
      </c>
      <c r="G27" s="18" t="s">
        <v>94</v>
      </c>
      <c r="H27" s="20" t="s">
        <v>94</v>
      </c>
      <c r="I27" s="20" t="s">
        <v>94</v>
      </c>
      <c r="J27" s="207">
        <v>0.4</v>
      </c>
      <c r="K27" s="18" t="s">
        <v>343</v>
      </c>
      <c r="L27" s="19"/>
      <c r="M27" s="18" t="s">
        <v>16</v>
      </c>
      <c r="N27" s="18" t="s">
        <v>384</v>
      </c>
      <c r="O27" s="20">
        <f>398</f>
        <v>398</v>
      </c>
      <c r="P27" s="20">
        <f t="shared" si="1"/>
        <v>0</v>
      </c>
      <c r="Q27"/>
      <c r="R27" s="382">
        <f t="shared" si="2"/>
        <v>0</v>
      </c>
      <c r="S27" s="382">
        <f t="shared" si="3"/>
        <v>0</v>
      </c>
    </row>
    <row r="28" spans="1:19" ht="45" hidden="1">
      <c r="A28" s="374">
        <v>8</v>
      </c>
      <c r="B28" s="525" t="s">
        <v>374</v>
      </c>
      <c r="C28" s="18" t="s">
        <v>94</v>
      </c>
      <c r="D28" s="18" t="s">
        <v>94</v>
      </c>
      <c r="E28" s="19" t="s">
        <v>94</v>
      </c>
      <c r="F28" s="18" t="s">
        <v>94</v>
      </c>
      <c r="G28" s="18" t="s">
        <v>94</v>
      </c>
      <c r="H28" s="20" t="s">
        <v>94</v>
      </c>
      <c r="I28" s="20" t="s">
        <v>94</v>
      </c>
      <c r="J28" s="207">
        <v>0.4</v>
      </c>
      <c r="K28" s="18" t="s">
        <v>310</v>
      </c>
      <c r="L28" s="19"/>
      <c r="M28" s="18" t="s">
        <v>16</v>
      </c>
      <c r="N28" s="18" t="s">
        <v>316</v>
      </c>
      <c r="O28" s="20">
        <f>1116</f>
        <v>1116</v>
      </c>
      <c r="P28" s="20">
        <f>O28*L28</f>
        <v>0</v>
      </c>
      <c r="R28" s="382">
        <f t="shared" ref="R28:R29" si="4">ROUND(P28/1.0291/1.0214,5)</f>
        <v>0</v>
      </c>
      <c r="S28" s="382">
        <f t="shared" ref="S28:S29" si="5">P28-R28</f>
        <v>0</v>
      </c>
    </row>
    <row r="29" spans="1:19" ht="90">
      <c r="A29" s="374">
        <v>4</v>
      </c>
      <c r="B29" s="18" t="s">
        <v>176</v>
      </c>
      <c r="C29" s="18" t="s">
        <v>94</v>
      </c>
      <c r="D29" s="18" t="s">
        <v>94</v>
      </c>
      <c r="E29" s="19" t="s">
        <v>94</v>
      </c>
      <c r="F29" s="18" t="s">
        <v>94</v>
      </c>
      <c r="G29" s="18" t="s">
        <v>94</v>
      </c>
      <c r="H29" s="20" t="s">
        <v>94</v>
      </c>
      <c r="I29" s="20" t="s">
        <v>94</v>
      </c>
      <c r="J29" s="207">
        <v>0.4</v>
      </c>
      <c r="K29" s="18" t="s">
        <v>405</v>
      </c>
      <c r="L29" s="19">
        <v>0</v>
      </c>
      <c r="M29" s="18" t="s">
        <v>174</v>
      </c>
      <c r="N29" s="18" t="s">
        <v>311</v>
      </c>
      <c r="O29" s="20">
        <v>496</v>
      </c>
      <c r="P29" s="20">
        <f>O29*L29</f>
        <v>0</v>
      </c>
      <c r="R29" s="382">
        <f t="shared" si="4"/>
        <v>0</v>
      </c>
      <c r="S29" s="382">
        <f t="shared" si="5"/>
        <v>0</v>
      </c>
    </row>
    <row r="30" spans="1:19" ht="45">
      <c r="A30" s="374">
        <v>5</v>
      </c>
      <c r="B30" s="58" t="s">
        <v>252</v>
      </c>
      <c r="C30" s="58"/>
      <c r="D30" s="58"/>
      <c r="E30" s="58"/>
      <c r="F30" s="58"/>
      <c r="G30" s="58"/>
      <c r="H30" s="58"/>
      <c r="I30" s="58"/>
      <c r="J30" s="58" t="s">
        <v>114</v>
      </c>
      <c r="K30" s="58" t="s">
        <v>385</v>
      </c>
      <c r="L30" s="19">
        <v>0</v>
      </c>
      <c r="M30" s="18" t="s">
        <v>174</v>
      </c>
      <c r="N30" s="58" t="s">
        <v>175</v>
      </c>
      <c r="O30" s="20">
        <v>0</v>
      </c>
      <c r="P30" s="378">
        <f>O30</f>
        <v>0</v>
      </c>
      <c r="Q30" s="206"/>
      <c r="R30" s="383"/>
      <c r="S30" s="383"/>
    </row>
    <row r="31" spans="1:19" ht="60">
      <c r="A31" s="18" t="s">
        <v>68</v>
      </c>
      <c r="B31" s="18" t="s">
        <v>95</v>
      </c>
      <c r="C31" s="18" t="s">
        <v>68</v>
      </c>
      <c r="D31" s="18" t="s">
        <v>68</v>
      </c>
      <c r="E31" s="19" t="s">
        <v>68</v>
      </c>
      <c r="F31" s="18" t="s">
        <v>68</v>
      </c>
      <c r="G31" s="18" t="s">
        <v>68</v>
      </c>
      <c r="H31" s="20" t="s">
        <v>68</v>
      </c>
      <c r="I31" s="20" t="s">
        <v>94</v>
      </c>
      <c r="J31" s="18" t="s">
        <v>68</v>
      </c>
      <c r="K31" s="18" t="s">
        <v>68</v>
      </c>
      <c r="L31" s="19" t="s">
        <v>68</v>
      </c>
      <c r="M31" s="18" t="s">
        <v>68</v>
      </c>
      <c r="N31" s="18" t="s">
        <v>68</v>
      </c>
      <c r="O31" s="20" t="s">
        <v>68</v>
      </c>
      <c r="P31" s="114">
        <f>SUM(P19:P30)</f>
        <v>0</v>
      </c>
      <c r="Q31" s="206"/>
      <c r="R31" s="384">
        <f>SUM(R19:R29)</f>
        <v>0</v>
      </c>
      <c r="S31" s="384">
        <f>SUM(S19:S29)</f>
        <v>0</v>
      </c>
    </row>
    <row r="35" spans="11:11">
      <c r="K35" s="536"/>
    </row>
  </sheetData>
  <mergeCells count="22">
    <mergeCell ref="A14:A17"/>
    <mergeCell ref="B14:B17"/>
    <mergeCell ref="C14:I14"/>
    <mergeCell ref="J14:P14"/>
    <mergeCell ref="C15:I15"/>
    <mergeCell ref="J15:P15"/>
    <mergeCell ref="C16:F16"/>
    <mergeCell ref="G16:I16"/>
    <mergeCell ref="J16:M16"/>
    <mergeCell ref="N16:P16"/>
    <mergeCell ref="A13:P13"/>
    <mergeCell ref="O1:P1"/>
    <mergeCell ref="O2:P2"/>
    <mergeCell ref="O3:P3"/>
    <mergeCell ref="A4:P4"/>
    <mergeCell ref="A6:P6"/>
    <mergeCell ref="A7:P7"/>
    <mergeCell ref="A8:P8"/>
    <mergeCell ref="A9:P9"/>
    <mergeCell ref="A10:P10"/>
    <mergeCell ref="A11:P11"/>
    <mergeCell ref="A12:P1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6" tint="0.59999389629810485"/>
  </sheetPr>
  <dimension ref="A1:S33"/>
  <sheetViews>
    <sheetView topLeftCell="A12" zoomScale="70" zoomScaleNormal="70" workbookViewId="0">
      <selection activeCell="O10" sqref="O10"/>
    </sheetView>
  </sheetViews>
  <sheetFormatPr defaultRowHeight="12.75"/>
  <cols>
    <col min="1" max="1" width="9.140625" bestFit="1" customWidth="1"/>
    <col min="2" max="2" width="28.5703125" bestFit="1" customWidth="1"/>
    <col min="3" max="3" width="14.85546875" bestFit="1" customWidth="1"/>
    <col min="4" max="4" width="26.28515625" bestFit="1" customWidth="1"/>
    <col min="5" max="5" width="14.85546875" bestFit="1" customWidth="1"/>
    <col min="6" max="6" width="11.42578125" bestFit="1" customWidth="1"/>
    <col min="7" max="7" width="14.85546875" bestFit="1" customWidth="1"/>
    <col min="8" max="8" width="18.28515625" bestFit="1" customWidth="1"/>
    <col min="9" max="9" width="16" bestFit="1" customWidth="1"/>
    <col min="10" max="10" width="14.85546875" bestFit="1" customWidth="1"/>
    <col min="11" max="11" width="25.140625" bestFit="1" customWidth="1"/>
    <col min="12" max="12" width="14.85546875" bestFit="1" customWidth="1"/>
    <col min="13" max="13" width="11.42578125" bestFit="1" customWidth="1"/>
    <col min="14" max="14" width="14.85546875" bestFit="1" customWidth="1"/>
    <col min="15" max="15" width="18.28515625" bestFit="1" customWidth="1"/>
    <col min="16" max="16" width="24.28515625" customWidth="1"/>
    <col min="17" max="17" width="9.5703125" bestFit="1" customWidth="1"/>
    <col min="18" max="18" width="17.85546875" bestFit="1" customWidth="1"/>
    <col min="19" max="19" width="20.140625" customWidth="1"/>
  </cols>
  <sheetData>
    <row r="1" spans="1:16" ht="14.25">
      <c r="A1" s="385" t="s">
        <v>68</v>
      </c>
      <c r="B1" s="385" t="s">
        <v>68</v>
      </c>
      <c r="C1" s="385" t="s">
        <v>68</v>
      </c>
      <c r="D1" s="385" t="s">
        <v>68</v>
      </c>
      <c r="E1" s="385" t="s">
        <v>68</v>
      </c>
      <c r="F1" s="385" t="s">
        <v>68</v>
      </c>
      <c r="G1" s="385" t="s">
        <v>68</v>
      </c>
      <c r="H1" s="385" t="s">
        <v>68</v>
      </c>
      <c r="I1" s="385" t="s">
        <v>68</v>
      </c>
      <c r="J1" s="385" t="s">
        <v>68</v>
      </c>
      <c r="K1" s="385" t="s">
        <v>68</v>
      </c>
      <c r="L1" s="385" t="s">
        <v>68</v>
      </c>
      <c r="M1" s="385" t="s">
        <v>68</v>
      </c>
      <c r="N1" s="385" t="s">
        <v>68</v>
      </c>
      <c r="O1" s="860" t="s">
        <v>69</v>
      </c>
      <c r="P1" s="860" t="s">
        <v>68</v>
      </c>
    </row>
    <row r="2" spans="1:16" ht="14.25">
      <c r="A2" s="385" t="s">
        <v>68</v>
      </c>
      <c r="B2" s="385" t="s">
        <v>68</v>
      </c>
      <c r="C2" s="385" t="s">
        <v>68</v>
      </c>
      <c r="D2" s="385" t="s">
        <v>68</v>
      </c>
      <c r="E2" s="385" t="s">
        <v>68</v>
      </c>
      <c r="F2" s="385" t="s">
        <v>68</v>
      </c>
      <c r="G2" s="385" t="s">
        <v>68</v>
      </c>
      <c r="H2" s="385" t="s">
        <v>68</v>
      </c>
      <c r="I2" s="385" t="s">
        <v>68</v>
      </c>
      <c r="J2" s="385" t="s">
        <v>68</v>
      </c>
      <c r="K2" s="385" t="s">
        <v>68</v>
      </c>
      <c r="L2" s="385" t="s">
        <v>68</v>
      </c>
      <c r="M2" s="385" t="s">
        <v>68</v>
      </c>
      <c r="N2" s="385" t="s">
        <v>68</v>
      </c>
      <c r="O2" s="860" t="s">
        <v>70</v>
      </c>
      <c r="P2" s="860" t="s">
        <v>68</v>
      </c>
    </row>
    <row r="3" spans="1:16" ht="14.25">
      <c r="A3" s="385" t="s">
        <v>68</v>
      </c>
      <c r="B3" s="385" t="s">
        <v>68</v>
      </c>
      <c r="C3" s="385" t="s">
        <v>68</v>
      </c>
      <c r="D3" s="385" t="s">
        <v>68</v>
      </c>
      <c r="E3" s="385" t="s">
        <v>68</v>
      </c>
      <c r="F3" s="385" t="s">
        <v>68</v>
      </c>
      <c r="G3" s="385" t="s">
        <v>68</v>
      </c>
      <c r="H3" s="385" t="s">
        <v>68</v>
      </c>
      <c r="I3" s="385" t="s">
        <v>68</v>
      </c>
      <c r="J3" s="385" t="s">
        <v>68</v>
      </c>
      <c r="K3" s="385" t="s">
        <v>68</v>
      </c>
      <c r="L3" s="385" t="s">
        <v>68</v>
      </c>
      <c r="M3" s="385" t="s">
        <v>68</v>
      </c>
      <c r="N3" s="385" t="s">
        <v>68</v>
      </c>
      <c r="O3" s="860" t="s">
        <v>71</v>
      </c>
      <c r="P3" s="860" t="s">
        <v>68</v>
      </c>
    </row>
    <row r="4" spans="1:16">
      <c r="A4" s="857" t="s">
        <v>72</v>
      </c>
      <c r="B4" s="854"/>
      <c r="C4" s="854"/>
      <c r="D4" s="854"/>
      <c r="E4" s="854"/>
      <c r="F4" s="854"/>
      <c r="G4" s="854"/>
      <c r="H4" s="854"/>
      <c r="I4" s="854"/>
      <c r="J4" s="854"/>
      <c r="K4" s="854"/>
      <c r="L4" s="854"/>
      <c r="M4" s="854"/>
      <c r="N4" s="854"/>
      <c r="O4" s="854"/>
      <c r="P4" s="854"/>
    </row>
    <row r="5" spans="1:16">
      <c r="A5" t="s">
        <v>68</v>
      </c>
    </row>
    <row r="6" spans="1:16">
      <c r="A6" s="856" t="s">
        <v>73</v>
      </c>
      <c r="B6" s="854"/>
      <c r="C6" s="854"/>
      <c r="D6" s="854"/>
      <c r="E6" s="854"/>
      <c r="F6" s="854"/>
      <c r="G6" s="854"/>
      <c r="H6" s="854"/>
      <c r="I6" s="854"/>
      <c r="J6" s="854"/>
      <c r="K6" s="854"/>
      <c r="L6" s="854"/>
      <c r="M6" s="854"/>
      <c r="N6" s="854"/>
      <c r="O6" s="854"/>
      <c r="P6" s="854"/>
    </row>
    <row r="7" spans="1:16">
      <c r="A7" s="855" t="s">
        <v>74</v>
      </c>
      <c r="B7" s="854"/>
      <c r="C7" s="854"/>
      <c r="D7" s="854"/>
      <c r="E7" s="854"/>
      <c r="F7" s="854"/>
      <c r="G7" s="854"/>
      <c r="H7" s="854"/>
      <c r="I7" s="854"/>
      <c r="J7" s="854"/>
      <c r="K7" s="854"/>
      <c r="L7" s="854"/>
      <c r="M7" s="854"/>
      <c r="N7" s="854"/>
      <c r="O7" s="854"/>
      <c r="P7" s="854"/>
    </row>
    <row r="8" spans="1:16">
      <c r="A8" s="856" t="s">
        <v>75</v>
      </c>
      <c r="B8" s="854"/>
      <c r="C8" s="854"/>
      <c r="D8" s="854"/>
      <c r="E8" s="854"/>
      <c r="F8" s="854"/>
      <c r="G8" s="854"/>
      <c r="H8" s="854"/>
      <c r="I8" s="854"/>
      <c r="J8" s="854"/>
      <c r="K8" s="854"/>
      <c r="L8" s="854"/>
      <c r="M8" s="854"/>
      <c r="N8" s="854"/>
      <c r="O8" s="854"/>
      <c r="P8" s="854"/>
    </row>
    <row r="9" spans="1:16" ht="63.75" customHeight="1">
      <c r="A9" s="858" t="str">
        <f>УНЦкИПР!$A$6</f>
        <v xml:space="preserve">«Вынос участка шести КЛ-10кВ Л Ст-13, Ст-21 от ПС Степная 
до РП-66, перекладка КЛ-10кВ Л Ст-43 от опоры №13 до ТП-776 для нужд Оренбургского ПО филиала ПАО «Россети Волга»» - «Оренбургэнерго» 
(Заявитель Сельскохозяйственный перерабатывающий снабженческо-сбытовой 
потребительский кооператив "Красногорский" соглашение о компенсации  
№2230-002122 от 25.04.2022г.)     
</v>
      </c>
      <c r="B9" s="859"/>
      <c r="C9" s="859"/>
      <c r="D9" s="859"/>
      <c r="E9" s="859"/>
      <c r="F9" s="859"/>
      <c r="G9" s="859"/>
      <c r="H9" s="859"/>
      <c r="I9" s="859"/>
      <c r="J9" s="859"/>
      <c r="K9" s="859"/>
      <c r="L9" s="859"/>
      <c r="M9" s="859"/>
      <c r="N9" s="859"/>
      <c r="O9" s="859"/>
      <c r="P9" s="859"/>
    </row>
    <row r="10" spans="1:16">
      <c r="A10" s="853" t="s">
        <v>148</v>
      </c>
      <c r="B10" s="854"/>
      <c r="C10" s="854"/>
      <c r="D10" s="854"/>
      <c r="E10" s="854"/>
      <c r="F10" s="854"/>
      <c r="G10" s="854"/>
      <c r="H10" s="854"/>
      <c r="I10" s="854"/>
      <c r="J10" s="854"/>
      <c r="K10" s="854"/>
      <c r="L10" s="854"/>
      <c r="M10" s="854"/>
      <c r="N10" s="854"/>
      <c r="O10" s="854"/>
      <c r="P10" s="854"/>
    </row>
    <row r="11" spans="1:16">
      <c r="A11" s="855" t="s">
        <v>76</v>
      </c>
      <c r="B11" s="854"/>
      <c r="C11" s="854"/>
      <c r="D11" s="854"/>
      <c r="E11" s="854"/>
      <c r="F11" s="854"/>
      <c r="G11" s="854"/>
      <c r="H11" s="854"/>
      <c r="I11" s="854"/>
      <c r="J11" s="854"/>
      <c r="K11" s="854"/>
      <c r="L11" s="854"/>
      <c r="M11" s="854"/>
      <c r="N11" s="854"/>
      <c r="O11" s="854"/>
      <c r="P11" s="854"/>
    </row>
    <row r="12" spans="1:16">
      <c r="A12" s="853" t="s">
        <v>77</v>
      </c>
      <c r="B12" s="854"/>
      <c r="C12" s="854"/>
      <c r="D12" s="854"/>
      <c r="E12" s="854"/>
      <c r="F12" s="854"/>
      <c r="G12" s="854"/>
      <c r="H12" s="854"/>
      <c r="I12" s="854"/>
      <c r="J12" s="854"/>
      <c r="K12" s="854"/>
      <c r="L12" s="854"/>
      <c r="M12" s="854"/>
      <c r="N12" s="854"/>
      <c r="O12" s="854"/>
      <c r="P12" s="854"/>
    </row>
    <row r="13" spans="1:16">
      <c r="A13" s="856" t="s">
        <v>172</v>
      </c>
      <c r="B13" s="854"/>
      <c r="C13" s="854"/>
      <c r="D13" s="854"/>
      <c r="E13" s="854"/>
      <c r="F13" s="854"/>
      <c r="G13" s="854"/>
      <c r="H13" s="854"/>
      <c r="I13" s="854"/>
      <c r="J13" s="854"/>
      <c r="K13" s="854"/>
      <c r="L13" s="854"/>
      <c r="M13" s="854"/>
      <c r="N13" s="854"/>
      <c r="O13" s="854"/>
      <c r="P13" s="854"/>
    </row>
    <row r="14" spans="1:16">
      <c r="A14" s="852" t="s">
        <v>9</v>
      </c>
      <c r="B14" s="852" t="s">
        <v>6</v>
      </c>
      <c r="C14" s="852" t="s">
        <v>78</v>
      </c>
      <c r="D14" s="852" t="s">
        <v>68</v>
      </c>
      <c r="E14" s="852" t="s">
        <v>68</v>
      </c>
      <c r="F14" s="852" t="s">
        <v>68</v>
      </c>
      <c r="G14" s="852" t="s">
        <v>68</v>
      </c>
      <c r="H14" s="852" t="s">
        <v>68</v>
      </c>
      <c r="I14" s="852" t="s">
        <v>68</v>
      </c>
      <c r="J14" s="852" t="s">
        <v>79</v>
      </c>
      <c r="K14" s="852" t="s">
        <v>68</v>
      </c>
      <c r="L14" s="852" t="s">
        <v>68</v>
      </c>
      <c r="M14" s="852" t="s">
        <v>68</v>
      </c>
      <c r="N14" s="852" t="s">
        <v>68</v>
      </c>
      <c r="O14" s="852" t="s">
        <v>68</v>
      </c>
      <c r="P14" s="852" t="s">
        <v>68</v>
      </c>
    </row>
    <row r="15" spans="1:16">
      <c r="A15" s="852" t="s">
        <v>68</v>
      </c>
      <c r="B15" s="852" t="s">
        <v>68</v>
      </c>
      <c r="C15" s="852" t="s">
        <v>80</v>
      </c>
      <c r="D15" s="852" t="s">
        <v>68</v>
      </c>
      <c r="E15" s="852" t="s">
        <v>68</v>
      </c>
      <c r="F15" s="852" t="s">
        <v>68</v>
      </c>
      <c r="G15" s="852" t="s">
        <v>68</v>
      </c>
      <c r="H15" s="852" t="s">
        <v>68</v>
      </c>
      <c r="I15" s="852" t="s">
        <v>68</v>
      </c>
      <c r="J15" s="852" t="s">
        <v>81</v>
      </c>
      <c r="K15" s="852" t="s">
        <v>68</v>
      </c>
      <c r="L15" s="852" t="s">
        <v>68</v>
      </c>
      <c r="M15" s="852" t="s">
        <v>68</v>
      </c>
      <c r="N15" s="852" t="s">
        <v>68</v>
      </c>
      <c r="O15" s="852" t="s">
        <v>68</v>
      </c>
      <c r="P15" s="852" t="s">
        <v>68</v>
      </c>
    </row>
    <row r="16" spans="1:16">
      <c r="A16" s="852" t="s">
        <v>68</v>
      </c>
      <c r="B16" s="852" t="s">
        <v>68</v>
      </c>
      <c r="C16" s="852" t="s">
        <v>82</v>
      </c>
      <c r="D16" s="852" t="s">
        <v>68</v>
      </c>
      <c r="E16" s="852" t="s">
        <v>68</v>
      </c>
      <c r="F16" s="852" t="s">
        <v>68</v>
      </c>
      <c r="G16" s="852" t="s">
        <v>83</v>
      </c>
      <c r="H16" s="852" t="s">
        <v>68</v>
      </c>
      <c r="I16" s="852" t="s">
        <v>68</v>
      </c>
      <c r="J16" s="852" t="s">
        <v>84</v>
      </c>
      <c r="K16" s="852" t="s">
        <v>68</v>
      </c>
      <c r="L16" s="852" t="s">
        <v>68</v>
      </c>
      <c r="M16" s="852" t="s">
        <v>68</v>
      </c>
      <c r="N16" s="852" t="s">
        <v>83</v>
      </c>
      <c r="O16" s="852" t="s">
        <v>68</v>
      </c>
      <c r="P16" s="852" t="s">
        <v>68</v>
      </c>
    </row>
    <row r="17" spans="1:19" ht="60">
      <c r="A17" s="852" t="s">
        <v>68</v>
      </c>
      <c r="B17" s="852" t="s">
        <v>68</v>
      </c>
      <c r="C17" s="58" t="s">
        <v>85</v>
      </c>
      <c r="D17" s="58" t="s">
        <v>86</v>
      </c>
      <c r="E17" s="58" t="s">
        <v>87</v>
      </c>
      <c r="F17" s="58" t="s">
        <v>88</v>
      </c>
      <c r="G17" s="58" t="s">
        <v>89</v>
      </c>
      <c r="H17" s="58" t="s">
        <v>90</v>
      </c>
      <c r="I17" s="58" t="s">
        <v>91</v>
      </c>
      <c r="J17" s="58" t="s">
        <v>85</v>
      </c>
      <c r="K17" s="58" t="s">
        <v>86</v>
      </c>
      <c r="L17" s="58" t="s">
        <v>87</v>
      </c>
      <c r="M17" s="58" t="s">
        <v>88</v>
      </c>
      <c r="N17" s="58" t="s">
        <v>89</v>
      </c>
      <c r="O17" s="58" t="s">
        <v>90</v>
      </c>
      <c r="P17" s="58" t="s">
        <v>91</v>
      </c>
      <c r="Q17" s="72" t="s">
        <v>92</v>
      </c>
      <c r="R17" s="72" t="s">
        <v>93</v>
      </c>
      <c r="S17" s="205" t="s">
        <v>173</v>
      </c>
    </row>
    <row r="18" spans="1:19" ht="15">
      <c r="A18" s="58">
        <v>1</v>
      </c>
      <c r="B18" s="58">
        <v>2</v>
      </c>
      <c r="C18" s="58">
        <v>3</v>
      </c>
      <c r="D18" s="58">
        <v>4</v>
      </c>
      <c r="E18" s="58">
        <v>5</v>
      </c>
      <c r="F18" s="58">
        <v>6</v>
      </c>
      <c r="G18" s="58">
        <v>7</v>
      </c>
      <c r="H18" s="58">
        <v>8</v>
      </c>
      <c r="I18" s="58">
        <v>9</v>
      </c>
      <c r="J18" s="58">
        <v>10</v>
      </c>
      <c r="K18" s="58">
        <v>11</v>
      </c>
      <c r="L18" s="58">
        <v>12</v>
      </c>
      <c r="M18" s="58">
        <v>13</v>
      </c>
      <c r="N18" s="58">
        <v>14</v>
      </c>
      <c r="O18" s="58">
        <v>15</v>
      </c>
      <c r="P18" s="74">
        <v>16</v>
      </c>
      <c r="Q18" s="206"/>
      <c r="R18" s="206"/>
      <c r="S18" s="206"/>
    </row>
    <row r="19" spans="1:19" ht="86.25" hidden="1" customHeight="1">
      <c r="A19" s="18">
        <v>1</v>
      </c>
      <c r="B19" s="18" t="s">
        <v>236</v>
      </c>
      <c r="C19" s="18" t="s">
        <v>94</v>
      </c>
      <c r="D19" s="18" t="s">
        <v>94</v>
      </c>
      <c r="E19" s="19" t="s">
        <v>94</v>
      </c>
      <c r="F19" s="18" t="s">
        <v>94</v>
      </c>
      <c r="G19" s="18" t="s">
        <v>94</v>
      </c>
      <c r="H19" s="20" t="s">
        <v>94</v>
      </c>
      <c r="I19" s="20" t="s">
        <v>94</v>
      </c>
      <c r="J19" s="207" t="s">
        <v>237</v>
      </c>
      <c r="K19" s="18" t="s">
        <v>287</v>
      </c>
      <c r="L19" s="19"/>
      <c r="M19" s="18" t="s">
        <v>16</v>
      </c>
      <c r="N19" s="18" t="s">
        <v>288</v>
      </c>
      <c r="O19" s="20">
        <v>23088</v>
      </c>
      <c r="P19" s="372">
        <f>O19*L19*0.65</f>
        <v>0</v>
      </c>
      <c r="R19" s="373">
        <f t="shared" ref="R19:R21" si="0">ROUND(P19/1.0291/1.0214,5)</f>
        <v>0</v>
      </c>
      <c r="S19" s="373">
        <f t="shared" ref="S19" si="1">P19-R19</f>
        <v>0</v>
      </c>
    </row>
    <row r="20" spans="1:19" ht="86.25" hidden="1" customHeight="1">
      <c r="A20" s="18">
        <v>2</v>
      </c>
      <c r="B20" s="209" t="s">
        <v>248</v>
      </c>
      <c r="C20" s="208" t="s">
        <v>94</v>
      </c>
      <c r="D20" s="208" t="s">
        <v>94</v>
      </c>
      <c r="E20" s="210" t="s">
        <v>94</v>
      </c>
      <c r="F20" s="208" t="s">
        <v>94</v>
      </c>
      <c r="G20" s="208" t="s">
        <v>94</v>
      </c>
      <c r="H20" s="211" t="s">
        <v>94</v>
      </c>
      <c r="I20" s="211" t="s">
        <v>94</v>
      </c>
      <c r="J20" s="212"/>
      <c r="K20" s="209" t="s">
        <v>249</v>
      </c>
      <c r="L20" s="210"/>
      <c r="M20" s="208" t="s">
        <v>250</v>
      </c>
      <c r="N20" s="209" t="s">
        <v>251</v>
      </c>
      <c r="O20" s="213">
        <v>1.3</v>
      </c>
      <c r="P20" s="20">
        <f>O20*L20</f>
        <v>0</v>
      </c>
      <c r="R20" s="373">
        <f t="shared" si="0"/>
        <v>0</v>
      </c>
      <c r="S20" s="373">
        <f>P20-R20</f>
        <v>0</v>
      </c>
    </row>
    <row r="21" spans="1:19" ht="86.25" hidden="1" customHeight="1">
      <c r="A21" s="374">
        <v>3</v>
      </c>
      <c r="B21" s="18" t="s">
        <v>297</v>
      </c>
      <c r="C21" s="18" t="s">
        <v>94</v>
      </c>
      <c r="D21" s="18" t="s">
        <v>94</v>
      </c>
      <c r="E21" s="19" t="s">
        <v>94</v>
      </c>
      <c r="F21" s="18" t="s">
        <v>94</v>
      </c>
      <c r="G21" s="18" t="s">
        <v>94</v>
      </c>
      <c r="H21" s="20" t="s">
        <v>94</v>
      </c>
      <c r="I21" s="20" t="s">
        <v>94</v>
      </c>
      <c r="J21" s="75" t="s">
        <v>298</v>
      </c>
      <c r="K21" s="18" t="s">
        <v>299</v>
      </c>
      <c r="L21" s="19"/>
      <c r="M21" s="18" t="s">
        <v>16</v>
      </c>
      <c r="N21" s="18" t="s">
        <v>300</v>
      </c>
      <c r="O21" s="20">
        <f>2306*2</f>
        <v>4612</v>
      </c>
      <c r="P21" s="20">
        <f t="shared" ref="P21" si="2">O21*L21</f>
        <v>0</v>
      </c>
      <c r="R21" s="373">
        <f t="shared" si="0"/>
        <v>0</v>
      </c>
      <c r="S21" s="373">
        <f>P21-R21</f>
        <v>0</v>
      </c>
    </row>
    <row r="22" spans="1:19" ht="86.25" hidden="1" customHeight="1">
      <c r="A22" s="374">
        <v>3</v>
      </c>
      <c r="B22" s="18" t="s">
        <v>176</v>
      </c>
      <c r="C22" s="18" t="s">
        <v>94</v>
      </c>
      <c r="D22" s="18" t="s">
        <v>94</v>
      </c>
      <c r="E22" s="19" t="s">
        <v>94</v>
      </c>
      <c r="F22" s="18" t="s">
        <v>94</v>
      </c>
      <c r="G22" s="18" t="s">
        <v>94</v>
      </c>
      <c r="H22" s="20" t="s">
        <v>94</v>
      </c>
      <c r="I22" s="20" t="s">
        <v>94</v>
      </c>
      <c r="J22" s="75" t="s">
        <v>177</v>
      </c>
      <c r="K22" s="18" t="s">
        <v>301</v>
      </c>
      <c r="L22" s="19"/>
      <c r="M22" s="18" t="s">
        <v>174</v>
      </c>
      <c r="N22" s="18" t="s">
        <v>302</v>
      </c>
      <c r="O22" s="20">
        <v>1428</v>
      </c>
      <c r="P22" s="20">
        <f>O22*L22</f>
        <v>0</v>
      </c>
      <c r="Q22" s="206"/>
      <c r="R22" s="375">
        <f>SUM(R19:R21)</f>
        <v>0</v>
      </c>
      <c r="S22" s="211">
        <f>SUM(S19:S21)</f>
        <v>0</v>
      </c>
    </row>
    <row r="23" spans="1:19" ht="86.25" hidden="1" customHeight="1">
      <c r="A23" s="374">
        <v>4</v>
      </c>
      <c r="B23" s="112" t="s">
        <v>303</v>
      </c>
      <c r="C23" s="112"/>
      <c r="D23" s="112"/>
      <c r="E23" s="376"/>
      <c r="F23" s="112"/>
      <c r="G23" s="112"/>
      <c r="H23" s="113"/>
      <c r="I23" s="113"/>
      <c r="J23" s="377">
        <v>0.4</v>
      </c>
      <c r="K23" s="112" t="s">
        <v>304</v>
      </c>
      <c r="L23" s="19"/>
      <c r="M23" s="18" t="s">
        <v>305</v>
      </c>
      <c r="N23" s="18" t="s">
        <v>306</v>
      </c>
      <c r="O23" s="20">
        <v>24</v>
      </c>
      <c r="P23" s="20">
        <f t="shared" ref="P23" si="3">O23*L23</f>
        <v>0</v>
      </c>
      <c r="R23" s="373">
        <f t="shared" ref="R23" si="4">ROUND(P23/1.0291/1.0214,5)</f>
        <v>0</v>
      </c>
      <c r="S23" s="373">
        <f>P23-R23</f>
        <v>0</v>
      </c>
    </row>
    <row r="24" spans="1:19" ht="86.25" hidden="1" customHeight="1">
      <c r="A24" s="374">
        <v>3</v>
      </c>
      <c r="B24" s="58" t="s">
        <v>252</v>
      </c>
      <c r="C24" s="58"/>
      <c r="D24" s="58"/>
      <c r="E24" s="58"/>
      <c r="F24" s="58"/>
      <c r="G24" s="58"/>
      <c r="H24" s="58"/>
      <c r="I24" s="58"/>
      <c r="J24" s="58" t="s">
        <v>114</v>
      </c>
      <c r="K24" s="58">
        <v>10</v>
      </c>
      <c r="L24" s="19"/>
      <c r="M24" s="18" t="s">
        <v>174</v>
      </c>
      <c r="N24" s="58" t="s">
        <v>175</v>
      </c>
      <c r="O24" s="58">
        <v>611</v>
      </c>
      <c r="P24" s="378">
        <f>O24</f>
        <v>611</v>
      </c>
    </row>
    <row r="25" spans="1:19" ht="86.25" hidden="1" customHeight="1">
      <c r="A25" s="18">
        <v>1</v>
      </c>
      <c r="B25" s="18" t="s">
        <v>317</v>
      </c>
      <c r="C25" s="18" t="s">
        <v>94</v>
      </c>
      <c r="D25" s="18" t="s">
        <v>94</v>
      </c>
      <c r="E25" s="19" t="s">
        <v>94</v>
      </c>
      <c r="F25" s="18" t="s">
        <v>94</v>
      </c>
      <c r="G25" s="18" t="s">
        <v>94</v>
      </c>
      <c r="H25" s="20" t="s">
        <v>94</v>
      </c>
      <c r="I25" s="20" t="s">
        <v>94</v>
      </c>
      <c r="J25" s="75" t="s">
        <v>143</v>
      </c>
      <c r="K25" s="18" t="s">
        <v>344</v>
      </c>
      <c r="L25" s="19"/>
      <c r="M25" s="18" t="s">
        <v>16</v>
      </c>
      <c r="N25" s="18" t="s">
        <v>386</v>
      </c>
      <c r="O25" s="20">
        <f>2136</f>
        <v>2136</v>
      </c>
      <c r="P25" s="20">
        <f>O25*L25</f>
        <v>0</v>
      </c>
      <c r="R25" s="373">
        <f t="shared" ref="R25:R26" si="5">ROUND(P25/1.0291/1.0214,5)</f>
        <v>0</v>
      </c>
      <c r="S25" s="373">
        <f>P25-R25</f>
        <v>0</v>
      </c>
    </row>
    <row r="26" spans="1:19" ht="75" hidden="1">
      <c r="A26" s="18">
        <v>2</v>
      </c>
      <c r="B26" s="18" t="s">
        <v>176</v>
      </c>
      <c r="C26" s="18" t="s">
        <v>94</v>
      </c>
      <c r="D26" s="18" t="s">
        <v>94</v>
      </c>
      <c r="E26" s="19" t="s">
        <v>94</v>
      </c>
      <c r="F26" s="18" t="s">
        <v>94</v>
      </c>
      <c r="G26" s="18" t="s">
        <v>94</v>
      </c>
      <c r="H26" s="20" t="s">
        <v>94</v>
      </c>
      <c r="I26" s="20" t="s">
        <v>94</v>
      </c>
      <c r="J26" s="75" t="s">
        <v>177</v>
      </c>
      <c r="K26" s="18" t="s">
        <v>301</v>
      </c>
      <c r="L26" s="19"/>
      <c r="M26" s="18" t="s">
        <v>174</v>
      </c>
      <c r="N26" s="18" t="s">
        <v>302</v>
      </c>
      <c r="O26" s="181">
        <v>1428</v>
      </c>
      <c r="P26" s="20">
        <f t="shared" ref="P26" si="6">O26*L26</f>
        <v>0</v>
      </c>
      <c r="R26" s="373">
        <f t="shared" si="5"/>
        <v>0</v>
      </c>
      <c r="S26" s="373">
        <f>P26-R26</f>
        <v>0</v>
      </c>
    </row>
    <row r="27" spans="1:19" ht="80.25" customHeight="1">
      <c r="A27" s="374">
        <v>1</v>
      </c>
      <c r="B27" s="18" t="s">
        <v>297</v>
      </c>
      <c r="C27" s="18" t="s">
        <v>94</v>
      </c>
      <c r="D27" s="18" t="s">
        <v>94</v>
      </c>
      <c r="E27" s="19" t="s">
        <v>94</v>
      </c>
      <c r="F27" s="18" t="s">
        <v>94</v>
      </c>
      <c r="G27" s="18" t="s">
        <v>94</v>
      </c>
      <c r="H27" s="20" t="s">
        <v>94</v>
      </c>
      <c r="I27" s="20" t="s">
        <v>94</v>
      </c>
      <c r="J27" s="75" t="s">
        <v>298</v>
      </c>
      <c r="K27" s="18" t="s">
        <v>423</v>
      </c>
      <c r="L27" s="19">
        <f>0.21*2</f>
        <v>0.42</v>
      </c>
      <c r="M27" s="18" t="s">
        <v>16</v>
      </c>
      <c r="N27" s="18" t="s">
        <v>425</v>
      </c>
      <c r="O27" s="20">
        <f>2944</f>
        <v>2944</v>
      </c>
      <c r="P27" s="20">
        <f>O27*L27</f>
        <v>1236.48</v>
      </c>
      <c r="R27" s="382">
        <f>ROUND(P27/1.0291/1.0214,5)</f>
        <v>1176.3421699999999</v>
      </c>
      <c r="S27" s="373">
        <f t="shared" ref="S27:S30" si="7">P27-R27</f>
        <v>60.137830000000122</v>
      </c>
    </row>
    <row r="28" spans="1:19" ht="80.25" customHeight="1">
      <c r="A28" s="374">
        <v>2</v>
      </c>
      <c r="B28" s="18" t="s">
        <v>317</v>
      </c>
      <c r="C28" s="18" t="s">
        <v>94</v>
      </c>
      <c r="D28" s="18" t="s">
        <v>94</v>
      </c>
      <c r="E28" s="19" t="s">
        <v>94</v>
      </c>
      <c r="F28" s="18" t="s">
        <v>94</v>
      </c>
      <c r="G28" s="18" t="s">
        <v>94</v>
      </c>
      <c r="H28" s="20" t="s">
        <v>94</v>
      </c>
      <c r="I28" s="20" t="s">
        <v>94</v>
      </c>
      <c r="J28" s="75" t="s">
        <v>143</v>
      </c>
      <c r="K28" s="18" t="s">
        <v>426</v>
      </c>
      <c r="L28" s="19">
        <v>0.03</v>
      </c>
      <c r="M28" s="18" t="s">
        <v>16</v>
      </c>
      <c r="N28" s="18" t="s">
        <v>427</v>
      </c>
      <c r="O28" s="20">
        <v>2136</v>
      </c>
      <c r="P28" s="20">
        <f>O28*L28</f>
        <v>64.08</v>
      </c>
      <c r="R28" s="382">
        <f>ROUND(P28/1.0248/1.0214,5)</f>
        <v>61.219180000000001</v>
      </c>
      <c r="S28" s="373">
        <f t="shared" si="7"/>
        <v>2.8608199999999968</v>
      </c>
    </row>
    <row r="29" spans="1:19" ht="80.25" customHeight="1">
      <c r="A29" s="374">
        <v>3</v>
      </c>
      <c r="B29" s="18" t="s">
        <v>176</v>
      </c>
      <c r="C29" s="18"/>
      <c r="D29" s="18"/>
      <c r="E29" s="19"/>
      <c r="F29" s="18"/>
      <c r="G29" s="18"/>
      <c r="H29" s="20"/>
      <c r="I29" s="20"/>
      <c r="J29" s="75" t="s">
        <v>177</v>
      </c>
      <c r="K29" s="18" t="s">
        <v>403</v>
      </c>
      <c r="L29" s="19">
        <v>0.03</v>
      </c>
      <c r="M29" s="18" t="s">
        <v>174</v>
      </c>
      <c r="N29" s="18" t="s">
        <v>302</v>
      </c>
      <c r="O29" s="20">
        <v>1428</v>
      </c>
      <c r="P29" s="20">
        <f>O29*L29</f>
        <v>42.839999999999996</v>
      </c>
      <c r="R29" s="382">
        <f>ROUND(P29/1.0248/1.0214,5)</f>
        <v>40.927430000000001</v>
      </c>
      <c r="S29" s="373">
        <f t="shared" si="7"/>
        <v>1.9125699999999952</v>
      </c>
    </row>
    <row r="30" spans="1:19" ht="80.25" customHeight="1">
      <c r="A30" s="374">
        <v>4</v>
      </c>
      <c r="B30" s="18" t="s">
        <v>176</v>
      </c>
      <c r="C30" s="18" t="s">
        <v>94</v>
      </c>
      <c r="D30" s="18" t="s">
        <v>94</v>
      </c>
      <c r="E30" s="19" t="s">
        <v>94</v>
      </c>
      <c r="F30" s="18" t="s">
        <v>94</v>
      </c>
      <c r="G30" s="18" t="s">
        <v>94</v>
      </c>
      <c r="H30" s="20" t="s">
        <v>94</v>
      </c>
      <c r="I30" s="20" t="s">
        <v>94</v>
      </c>
      <c r="J30" s="75" t="s">
        <v>177</v>
      </c>
      <c r="K30" s="18" t="s">
        <v>301</v>
      </c>
      <c r="L30" s="19">
        <f>0.21*2</f>
        <v>0.42</v>
      </c>
      <c r="M30" s="18" t="s">
        <v>174</v>
      </c>
      <c r="N30" s="18" t="s">
        <v>302</v>
      </c>
      <c r="O30" s="20">
        <v>1428</v>
      </c>
      <c r="P30" s="20">
        <f>O30*L30</f>
        <v>599.76</v>
      </c>
      <c r="R30" s="382">
        <f>ROUND(P30/1.0291/1.0214,5)</f>
        <v>570.58987999999999</v>
      </c>
      <c r="S30" s="373">
        <f t="shared" si="7"/>
        <v>29.170119999999997</v>
      </c>
    </row>
    <row r="31" spans="1:19" ht="45">
      <c r="A31" s="374">
        <v>5</v>
      </c>
      <c r="B31" s="58" t="s">
        <v>252</v>
      </c>
      <c r="C31" s="58"/>
      <c r="D31" s="58"/>
      <c r="E31" s="58"/>
      <c r="F31" s="58"/>
      <c r="G31" s="58"/>
      <c r="H31" s="58"/>
      <c r="I31" s="58"/>
      <c r="J31" s="58" t="s">
        <v>114</v>
      </c>
      <c r="K31" s="58" t="s">
        <v>385</v>
      </c>
      <c r="L31" s="19">
        <v>0.21</v>
      </c>
      <c r="M31" s="18" t="s">
        <v>174</v>
      </c>
      <c r="N31" s="74" t="s">
        <v>175</v>
      </c>
      <c r="O31" s="181">
        <v>611</v>
      </c>
      <c r="P31" s="20">
        <f>O31</f>
        <v>611</v>
      </c>
      <c r="R31" s="206"/>
      <c r="S31" s="206"/>
    </row>
    <row r="32" spans="1:19" ht="60">
      <c r="A32" s="18">
        <v>6</v>
      </c>
      <c r="B32" s="18" t="s">
        <v>95</v>
      </c>
      <c r="C32" s="18" t="s">
        <v>68</v>
      </c>
      <c r="D32" s="18" t="s">
        <v>68</v>
      </c>
      <c r="E32" s="19" t="s">
        <v>68</v>
      </c>
      <c r="F32" s="18" t="s">
        <v>68</v>
      </c>
      <c r="G32" s="18" t="s">
        <v>68</v>
      </c>
      <c r="H32" s="20" t="s">
        <v>68</v>
      </c>
      <c r="I32" s="20" t="s">
        <v>94</v>
      </c>
      <c r="J32" s="18" t="s">
        <v>68</v>
      </c>
      <c r="K32" s="18" t="s">
        <v>68</v>
      </c>
      <c r="L32" s="19" t="s">
        <v>68</v>
      </c>
      <c r="M32" s="18" t="s">
        <v>68</v>
      </c>
      <c r="N32" s="380" t="s">
        <v>68</v>
      </c>
      <c r="O32" s="379" t="s">
        <v>68</v>
      </c>
      <c r="P32" s="20">
        <f>SUM(P25:P31)</f>
        <v>2554.16</v>
      </c>
      <c r="R32" s="373">
        <f>SUM(R25:R31)</f>
        <v>1849.0786599999999</v>
      </c>
      <c r="S32" s="373">
        <f>SUM(S25:S31)</f>
        <v>94.081340000000111</v>
      </c>
    </row>
    <row r="33" spans="15:15">
      <c r="O33" s="180"/>
    </row>
  </sheetData>
  <mergeCells count="22">
    <mergeCell ref="A14:A17"/>
    <mergeCell ref="B14:B17"/>
    <mergeCell ref="C14:I14"/>
    <mergeCell ref="J14:P14"/>
    <mergeCell ref="C15:I15"/>
    <mergeCell ref="J15:P15"/>
    <mergeCell ref="C16:F16"/>
    <mergeCell ref="G16:I16"/>
    <mergeCell ref="J16:M16"/>
    <mergeCell ref="N16:P16"/>
    <mergeCell ref="A13:P13"/>
    <mergeCell ref="O1:P1"/>
    <mergeCell ref="O2:P2"/>
    <mergeCell ref="O3:P3"/>
    <mergeCell ref="A4:P4"/>
    <mergeCell ref="A6:P6"/>
    <mergeCell ref="A7:P7"/>
    <mergeCell ref="A8:P8"/>
    <mergeCell ref="A9:P9"/>
    <mergeCell ref="A10:P10"/>
    <mergeCell ref="A11:P11"/>
    <mergeCell ref="A12:P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21"/>
  <sheetViews>
    <sheetView zoomScale="60" zoomScaleNormal="60" workbookViewId="0">
      <selection activeCell="O10" sqref="O10"/>
    </sheetView>
  </sheetViews>
  <sheetFormatPr defaultRowHeight="12.75"/>
  <cols>
    <col min="1" max="1" width="11.42578125" bestFit="1" customWidth="1"/>
    <col min="2" max="2" width="63.140625" customWidth="1"/>
    <col min="3" max="3" width="12.85546875" customWidth="1"/>
    <col min="4" max="4" width="31.7109375" customWidth="1"/>
  </cols>
  <sheetData>
    <row r="1" spans="1:12">
      <c r="A1" t="s">
        <v>129</v>
      </c>
    </row>
    <row r="2" spans="1:12" ht="45">
      <c r="A2" s="58" t="s">
        <v>9</v>
      </c>
      <c r="B2" s="58" t="s">
        <v>96</v>
      </c>
      <c r="C2" s="58" t="s">
        <v>78</v>
      </c>
      <c r="D2" s="58" t="s">
        <v>79</v>
      </c>
    </row>
    <row r="3" spans="1:12" ht="45">
      <c r="A3" s="58" t="s">
        <v>9</v>
      </c>
      <c r="B3" s="58" t="s">
        <v>96</v>
      </c>
      <c r="C3" s="58" t="s">
        <v>78</v>
      </c>
      <c r="D3" s="58" t="s">
        <v>79</v>
      </c>
    </row>
    <row r="4" spans="1:12" ht="45">
      <c r="A4" s="58">
        <v>1</v>
      </c>
      <c r="B4" s="58" t="s">
        <v>97</v>
      </c>
      <c r="C4" s="21" t="s">
        <v>94</v>
      </c>
      <c r="D4" s="21">
        <f>'т5 (КЛ-0,4кВ)'!P31+'т5 (КЛ-10кВ)'!P32</f>
        <v>2554.16</v>
      </c>
    </row>
    <row r="5" spans="1:12" ht="15">
      <c r="A5" s="58">
        <v>2</v>
      </c>
      <c r="B5" s="58" t="s">
        <v>98</v>
      </c>
      <c r="C5" s="21" t="s">
        <v>94</v>
      </c>
      <c r="D5" s="21">
        <f>D4*20%</f>
        <v>510.83199999999999</v>
      </c>
    </row>
    <row r="6" spans="1:12" ht="60">
      <c r="A6" s="58">
        <v>3</v>
      </c>
      <c r="B6" s="58" t="s">
        <v>99</v>
      </c>
      <c r="C6" s="184"/>
      <c r="D6" s="21">
        <f>D4+D5</f>
        <v>3064.9919999999997</v>
      </c>
      <c r="E6" s="198"/>
      <c r="F6" s="199" t="s">
        <v>238</v>
      </c>
      <c r="G6" s="199" t="s">
        <v>239</v>
      </c>
      <c r="H6" s="199" t="s">
        <v>240</v>
      </c>
      <c r="I6" s="199" t="s">
        <v>241</v>
      </c>
      <c r="J6" s="199" t="s">
        <v>242</v>
      </c>
      <c r="K6" s="199" t="s">
        <v>243</v>
      </c>
      <c r="L6" s="199" t="s">
        <v>244</v>
      </c>
    </row>
    <row r="7" spans="1:12" ht="30">
      <c r="A7" s="58">
        <v>4</v>
      </c>
      <c r="B7" s="58" t="s">
        <v>100</v>
      </c>
      <c r="C7" s="184"/>
      <c r="D7" s="200" t="e">
        <f>D8+D9*(D12/D10*(100+F7)/200+D13/D10*(100+G7)/200*F7/100+D14/D10*(100+H7)/200*F7/100*G7/100+D15/D10*(100+I7)/200*F7/100*G7/100*H7/100+D16/D10*(100+J7)/200*F7/100*G7/100*H7/100*I7/100+D17/D10*(100+K7)/200*F7/100*G7/100*H7/100*I7/100*J7/100+D18/D10*(100+L7)/200*F7/100*G7/100*H7/100*I7/100*J7/100*K7/100)</f>
        <v>#REF!</v>
      </c>
      <c r="E7" s="185"/>
      <c r="F7" s="201">
        <v>105.3</v>
      </c>
      <c r="G7" s="201">
        <v>106.8</v>
      </c>
      <c r="H7" s="201">
        <v>105.6</v>
      </c>
      <c r="I7" s="201">
        <v>105.4</v>
      </c>
      <c r="J7" s="201">
        <v>105.1</v>
      </c>
      <c r="K7" s="201">
        <v>104.9</v>
      </c>
      <c r="L7" s="201">
        <v>104.7</v>
      </c>
    </row>
    <row r="8" spans="1:12" ht="30">
      <c r="A8" s="58">
        <v>5</v>
      </c>
      <c r="B8" s="58" t="s">
        <v>101</v>
      </c>
      <c r="C8" s="21" t="s">
        <v>94</v>
      </c>
      <c r="D8" s="202">
        <v>0</v>
      </c>
    </row>
    <row r="9" spans="1:12" ht="30">
      <c r="A9" s="58">
        <v>6</v>
      </c>
      <c r="B9" s="58" t="s">
        <v>102</v>
      </c>
      <c r="C9" s="21" t="s">
        <v>94</v>
      </c>
      <c r="D9" s="202">
        <f>D6</f>
        <v>3064.9919999999997</v>
      </c>
    </row>
    <row r="10" spans="1:12" ht="45">
      <c r="A10" s="58">
        <v>7</v>
      </c>
      <c r="B10" s="58" t="s">
        <v>103</v>
      </c>
      <c r="C10" s="21" t="s">
        <v>94</v>
      </c>
      <c r="D10" s="203" t="e">
        <f>D11+D12+D13+D14+D15+D16+D17+D18</f>
        <v>#REF!</v>
      </c>
    </row>
    <row r="11" spans="1:12" ht="15">
      <c r="A11" s="58">
        <v>7.1</v>
      </c>
      <c r="B11" s="58" t="s">
        <v>130</v>
      </c>
      <c r="C11" s="21" t="s">
        <v>94</v>
      </c>
      <c r="D11" s="202"/>
    </row>
    <row r="12" spans="1:12" ht="15">
      <c r="A12" s="58">
        <v>7.2</v>
      </c>
      <c r="B12" s="58" t="s">
        <v>131</v>
      </c>
      <c r="C12" s="21" t="s">
        <v>94</v>
      </c>
      <c r="D12" s="202"/>
    </row>
    <row r="13" spans="1:12" ht="15">
      <c r="A13" s="58">
        <v>7.3</v>
      </c>
      <c r="B13" s="58" t="s">
        <v>104</v>
      </c>
      <c r="C13" s="21" t="s">
        <v>94</v>
      </c>
      <c r="D13" s="202"/>
    </row>
    <row r="14" spans="1:12" ht="15">
      <c r="A14" s="58">
        <v>7.4</v>
      </c>
      <c r="B14" s="58" t="s">
        <v>105</v>
      </c>
      <c r="C14" s="21" t="s">
        <v>94</v>
      </c>
      <c r="D14" s="21"/>
    </row>
    <row r="15" spans="1:12" ht="15">
      <c r="A15" s="58">
        <v>7.5</v>
      </c>
      <c r="B15" s="58" t="s">
        <v>132</v>
      </c>
      <c r="C15" s="21" t="s">
        <v>94</v>
      </c>
      <c r="D15" s="202"/>
    </row>
    <row r="16" spans="1:12" ht="15">
      <c r="A16" s="58">
        <v>7.6</v>
      </c>
      <c r="B16" s="58" t="s">
        <v>133</v>
      </c>
      <c r="C16" s="21" t="s">
        <v>94</v>
      </c>
      <c r="D16" s="203" t="e">
        <f>'УНЦкИПР+ПИР'!G21</f>
        <v>#REF!</v>
      </c>
    </row>
    <row r="17" spans="1:5" ht="15">
      <c r="A17" s="58">
        <v>7.7</v>
      </c>
      <c r="B17" s="58" t="s">
        <v>245</v>
      </c>
      <c r="C17" s="184"/>
      <c r="D17" s="21"/>
      <c r="E17" s="185"/>
    </row>
    <row r="18" spans="1:5" ht="15">
      <c r="A18" s="58">
        <v>7.8</v>
      </c>
      <c r="B18" s="58" t="s">
        <v>246</v>
      </c>
      <c r="C18" s="184"/>
      <c r="D18" s="21"/>
      <c r="E18" s="185"/>
    </row>
    <row r="19" spans="1:5" ht="30">
      <c r="A19" s="58">
        <v>8</v>
      </c>
      <c r="B19" s="58" t="s">
        <v>106</v>
      </c>
      <c r="C19" s="21" t="s">
        <v>94</v>
      </c>
      <c r="D19" s="204" t="e">
        <f>D7/1000</f>
        <v>#REF!</v>
      </c>
    </row>
    <row r="20" spans="1:5" ht="45">
      <c r="A20" s="58">
        <v>9</v>
      </c>
      <c r="B20" s="58" t="s">
        <v>107</v>
      </c>
      <c r="C20" s="21" t="s">
        <v>94</v>
      </c>
      <c r="D20" s="21">
        <v>0</v>
      </c>
    </row>
    <row r="21" spans="1:5" ht="15">
      <c r="A21" s="58">
        <v>10</v>
      </c>
      <c r="B21" s="58" t="s">
        <v>108</v>
      </c>
      <c r="C21" s="21" t="s">
        <v>94</v>
      </c>
      <c r="D21" s="21" t="e">
        <f>D7</f>
        <v>#REF!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0BE298-AA60-44C4-A83C-F370A9EE31B9}">
  <dimension ref="A1:N50"/>
  <sheetViews>
    <sheetView topLeftCell="A25" workbookViewId="0">
      <selection activeCell="F12" sqref="F12"/>
    </sheetView>
  </sheetViews>
  <sheetFormatPr defaultRowHeight="12.75"/>
  <cols>
    <col min="3" max="3" width="26.5703125" customWidth="1"/>
    <col min="13" max="13" width="10.140625" customWidth="1"/>
  </cols>
  <sheetData>
    <row r="1" spans="1:14" ht="15">
      <c r="A1" s="616"/>
      <c r="B1" s="613"/>
      <c r="C1" s="613"/>
      <c r="D1" s="614"/>
      <c r="E1" s="612"/>
      <c r="F1" s="612"/>
      <c r="G1" s="612"/>
      <c r="H1" s="612"/>
      <c r="I1" s="613"/>
      <c r="J1" s="613"/>
      <c r="K1" s="613"/>
      <c r="L1" s="613"/>
      <c r="M1" s="613"/>
    </row>
    <row r="2" spans="1:14" ht="15">
      <c r="A2" s="616"/>
      <c r="B2" s="866"/>
      <c r="C2" s="866"/>
      <c r="D2" s="866"/>
      <c r="E2" s="866"/>
      <c r="F2" s="866"/>
      <c r="G2" s="612"/>
      <c r="H2" s="612"/>
      <c r="I2" s="613"/>
      <c r="J2" s="866" t="s">
        <v>158</v>
      </c>
      <c r="K2" s="866"/>
      <c r="L2" s="866"/>
      <c r="M2" s="866"/>
      <c r="N2" s="866"/>
    </row>
    <row r="3" spans="1:14" ht="15.75">
      <c r="A3" s="616"/>
      <c r="B3" s="698"/>
      <c r="C3" s="698"/>
      <c r="D3" s="699"/>
      <c r="E3" s="615"/>
      <c r="F3" s="615"/>
      <c r="G3" s="612"/>
      <c r="H3" s="612"/>
      <c r="I3" s="613"/>
      <c r="J3" s="698" t="s">
        <v>428</v>
      </c>
      <c r="K3" s="698"/>
      <c r="L3" s="699"/>
      <c r="M3" s="615"/>
      <c r="N3" s="615"/>
    </row>
    <row r="4" spans="1:14" ht="15.75">
      <c r="A4" s="616"/>
      <c r="B4" s="698"/>
      <c r="C4" s="698"/>
      <c r="D4" s="699"/>
      <c r="E4" s="615"/>
      <c r="F4" s="615"/>
      <c r="G4" s="612"/>
      <c r="H4" s="612"/>
      <c r="I4" s="613"/>
      <c r="J4" s="698" t="s">
        <v>429</v>
      </c>
      <c r="K4" s="698"/>
      <c r="L4" s="699"/>
      <c r="M4" s="615"/>
      <c r="N4" s="615"/>
    </row>
    <row r="5" spans="1:14" ht="15.75">
      <c r="A5" s="616"/>
      <c r="B5" s="867"/>
      <c r="C5" s="867"/>
      <c r="D5" s="699"/>
      <c r="E5" s="615"/>
      <c r="F5" s="615"/>
      <c r="G5" s="612"/>
      <c r="H5" s="612"/>
      <c r="I5" s="613"/>
      <c r="J5" s="698" t="s">
        <v>464</v>
      </c>
      <c r="K5" s="698"/>
      <c r="L5" s="699"/>
      <c r="M5" s="615"/>
      <c r="N5" s="615"/>
    </row>
    <row r="6" spans="1:14" ht="15.75">
      <c r="A6" s="616"/>
      <c r="B6" s="700"/>
      <c r="C6" s="700"/>
      <c r="D6" s="699"/>
      <c r="E6" s="615"/>
      <c r="F6" s="615"/>
      <c r="G6" s="612"/>
      <c r="H6" s="612"/>
      <c r="I6" s="613"/>
      <c r="J6" s="700" t="s">
        <v>465</v>
      </c>
      <c r="K6" s="700" t="s">
        <v>466</v>
      </c>
      <c r="L6" s="699"/>
      <c r="M6" s="615"/>
      <c r="N6" s="615"/>
    </row>
    <row r="7" spans="1:14" ht="15">
      <c r="A7" s="617"/>
      <c r="B7" s="618"/>
      <c r="C7" s="618"/>
      <c r="D7" s="619"/>
      <c r="E7" s="619"/>
      <c r="F7" s="620"/>
      <c r="G7" s="621"/>
      <c r="H7" s="621"/>
      <c r="I7" s="622"/>
      <c r="J7" s="622"/>
      <c r="K7" s="623"/>
      <c r="L7" s="864"/>
      <c r="M7" s="864"/>
    </row>
    <row r="8" spans="1:14">
      <c r="A8" s="865" t="s">
        <v>430</v>
      </c>
      <c r="B8" s="865"/>
      <c r="C8" s="865"/>
      <c r="D8" s="865"/>
      <c r="E8" s="865"/>
      <c r="F8" s="865"/>
      <c r="G8" s="865"/>
      <c r="H8" s="865"/>
      <c r="I8" s="865"/>
      <c r="J8" s="865"/>
      <c r="K8" s="865"/>
      <c r="L8" s="865"/>
      <c r="M8" s="865"/>
    </row>
    <row r="9" spans="1:14" ht="42.75" customHeight="1">
      <c r="A9" s="868" t="s">
        <v>461</v>
      </c>
      <c r="B9" s="869"/>
      <c r="C9" s="869"/>
      <c r="D9" s="869"/>
      <c r="E9" s="869"/>
      <c r="F9" s="869"/>
      <c r="G9" s="869"/>
      <c r="H9" s="869"/>
      <c r="I9" s="869"/>
      <c r="J9" s="869"/>
      <c r="K9" s="869"/>
      <c r="L9" s="869"/>
      <c r="M9" s="869"/>
    </row>
    <row r="10" spans="1:14">
      <c r="A10" s="870" t="s">
        <v>431</v>
      </c>
      <c r="B10" s="870"/>
      <c r="C10" s="870"/>
      <c r="D10" s="870"/>
      <c r="E10" s="870"/>
      <c r="F10" s="870"/>
      <c r="G10" s="870"/>
      <c r="H10" s="870"/>
      <c r="I10" s="870"/>
      <c r="J10" s="870"/>
      <c r="K10" s="870"/>
      <c r="L10" s="870"/>
      <c r="M10" s="870"/>
    </row>
    <row r="11" spans="1:14">
      <c r="A11" s="624"/>
      <c r="B11" s="625" t="s">
        <v>462</v>
      </c>
      <c r="C11" s="626"/>
      <c r="D11" s="626"/>
      <c r="E11" s="627"/>
      <c r="F11" s="628"/>
      <c r="G11" s="629"/>
      <c r="H11" s="626"/>
      <c r="I11" s="626"/>
      <c r="J11" s="627"/>
      <c r="K11" s="627"/>
      <c r="L11" s="628"/>
      <c r="M11" s="630"/>
    </row>
    <row r="12" spans="1:14" ht="33.75">
      <c r="A12" s="624"/>
      <c r="B12" s="871"/>
      <c r="C12" s="871"/>
      <c r="D12" s="871"/>
      <c r="E12" s="631" t="s">
        <v>463</v>
      </c>
      <c r="F12" s="631"/>
      <c r="G12" s="636"/>
      <c r="H12" s="636"/>
      <c r="I12" s="636"/>
      <c r="J12" s="636"/>
      <c r="K12" s="637"/>
      <c r="L12" s="632"/>
      <c r="M12" s="632"/>
    </row>
    <row r="13" spans="1:14">
      <c r="A13" s="624"/>
      <c r="B13" s="863" t="s">
        <v>467</v>
      </c>
      <c r="C13" s="863"/>
      <c r="D13" s="863"/>
      <c r="E13" s="631"/>
      <c r="F13" s="631"/>
      <c r="G13" s="636"/>
      <c r="H13" s="636"/>
      <c r="I13" s="636"/>
      <c r="J13" s="636"/>
      <c r="K13" s="637"/>
      <c r="L13" s="632"/>
      <c r="M13" s="632"/>
    </row>
    <row r="14" spans="1:14">
      <c r="A14" s="624"/>
      <c r="B14" s="863"/>
      <c r="C14" s="863"/>
      <c r="D14" s="701" t="s">
        <v>468</v>
      </c>
      <c r="E14" s="631">
        <v>27.08</v>
      </c>
      <c r="F14" s="631"/>
      <c r="G14" s="636"/>
      <c r="H14" s="636"/>
      <c r="I14" s="636"/>
      <c r="J14" s="636"/>
      <c r="K14" s="637"/>
      <c r="L14" s="632"/>
      <c r="M14" s="632"/>
    </row>
    <row r="15" spans="1:14">
      <c r="A15" s="624"/>
      <c r="B15" s="863"/>
      <c r="C15" s="863"/>
      <c r="D15" s="701" t="s">
        <v>469</v>
      </c>
      <c r="E15" s="631">
        <v>10.61</v>
      </c>
      <c r="F15" s="631"/>
      <c r="G15" s="636"/>
      <c r="H15" s="636"/>
      <c r="I15" s="636"/>
      <c r="J15" s="636"/>
      <c r="K15" s="637"/>
      <c r="L15" s="632"/>
      <c r="M15" s="632"/>
    </row>
    <row r="16" spans="1:14">
      <c r="A16" s="624"/>
      <c r="B16" s="863"/>
      <c r="C16" s="863"/>
      <c r="D16" s="701" t="s">
        <v>470</v>
      </c>
      <c r="E16" s="631">
        <v>7.95</v>
      </c>
      <c r="F16" s="631"/>
      <c r="G16" s="636"/>
      <c r="H16" s="636"/>
      <c r="I16" s="636"/>
      <c r="J16" s="636"/>
      <c r="K16" s="637"/>
      <c r="L16" s="632"/>
      <c r="M16" s="632"/>
    </row>
    <row r="17" spans="1:13">
      <c r="A17" s="624"/>
      <c r="B17" s="863" t="s">
        <v>471</v>
      </c>
      <c r="C17" s="863"/>
      <c r="D17" s="701"/>
      <c r="E17" s="631">
        <v>6.16</v>
      </c>
      <c r="F17" s="631"/>
      <c r="G17" s="636"/>
      <c r="H17" s="636"/>
      <c r="I17" s="636"/>
      <c r="J17" s="636"/>
      <c r="K17" s="637"/>
      <c r="L17" s="632"/>
      <c r="M17" s="632"/>
    </row>
    <row r="18" spans="1:13" ht="16.5" customHeight="1">
      <c r="A18" s="624"/>
      <c r="B18" s="872" t="s">
        <v>472</v>
      </c>
      <c r="C18" s="872"/>
      <c r="D18" s="872"/>
      <c r="E18" s="635">
        <v>12.21</v>
      </c>
      <c r="F18" s="635"/>
      <c r="G18" s="633"/>
      <c r="H18" s="633"/>
      <c r="I18" s="633"/>
      <c r="J18" s="634"/>
      <c r="K18" s="632"/>
      <c r="L18" s="632"/>
      <c r="M18" s="632"/>
    </row>
    <row r="19" spans="1:13" ht="21" customHeight="1">
      <c r="A19" s="624"/>
      <c r="B19" s="872" t="s">
        <v>763</v>
      </c>
      <c r="C19" s="872"/>
      <c r="D19" s="872"/>
      <c r="E19" s="635">
        <v>4.96</v>
      </c>
      <c r="F19" s="635"/>
      <c r="G19" s="633"/>
      <c r="H19" s="633"/>
      <c r="I19" s="633"/>
      <c r="J19" s="634"/>
      <c r="K19" s="632"/>
      <c r="L19" s="632"/>
      <c r="M19" s="632"/>
    </row>
    <row r="20" spans="1:13">
      <c r="A20" s="638"/>
      <c r="B20" s="639"/>
      <c r="C20" s="639"/>
      <c r="D20" s="639"/>
      <c r="E20" s="640"/>
      <c r="F20" s="641"/>
      <c r="G20" s="642"/>
      <c r="H20" s="642"/>
      <c r="I20" s="642"/>
      <c r="J20" s="642"/>
      <c r="K20" s="640"/>
      <c r="L20" s="643"/>
      <c r="M20" s="639"/>
    </row>
    <row r="21" spans="1:13" ht="26.25" customHeight="1">
      <c r="A21" s="873" t="s">
        <v>230</v>
      </c>
      <c r="B21" s="874" t="s">
        <v>432</v>
      </c>
      <c r="C21" s="875" t="s">
        <v>433</v>
      </c>
      <c r="D21" s="876" t="s">
        <v>434</v>
      </c>
      <c r="E21" s="877"/>
      <c r="F21" s="877"/>
      <c r="G21" s="877"/>
      <c r="H21" s="875" t="s">
        <v>435</v>
      </c>
      <c r="I21" s="875" t="s">
        <v>436</v>
      </c>
      <c r="J21" s="873"/>
      <c r="K21" s="873"/>
      <c r="L21" s="873"/>
      <c r="M21" s="875" t="s">
        <v>437</v>
      </c>
    </row>
    <row r="22" spans="1:13">
      <c r="A22" s="873"/>
      <c r="B22" s="874"/>
      <c r="C22" s="873"/>
      <c r="D22" s="873" t="s">
        <v>438</v>
      </c>
      <c r="E22" s="873" t="s">
        <v>439</v>
      </c>
      <c r="F22" s="875" t="s">
        <v>440</v>
      </c>
      <c r="G22" s="873" t="s">
        <v>441</v>
      </c>
      <c r="H22" s="873"/>
      <c r="I22" s="873" t="s">
        <v>438</v>
      </c>
      <c r="J22" s="873" t="s">
        <v>439</v>
      </c>
      <c r="K22" s="875" t="s">
        <v>440</v>
      </c>
      <c r="L22" s="873" t="s">
        <v>441</v>
      </c>
      <c r="M22" s="873"/>
    </row>
    <row r="23" spans="1:13">
      <c r="A23" s="873"/>
      <c r="B23" s="874"/>
      <c r="C23" s="873"/>
      <c r="D23" s="873"/>
      <c r="E23" s="873"/>
      <c r="F23" s="873"/>
      <c r="G23" s="873"/>
      <c r="H23" s="873"/>
      <c r="I23" s="873"/>
      <c r="J23" s="873"/>
      <c r="K23" s="873"/>
      <c r="L23" s="873"/>
      <c r="M23" s="873"/>
    </row>
    <row r="24" spans="1:13">
      <c r="A24" s="873"/>
      <c r="B24" s="874"/>
      <c r="C24" s="873"/>
      <c r="D24" s="873"/>
      <c r="E24" s="873"/>
      <c r="F24" s="873"/>
      <c r="G24" s="873"/>
      <c r="H24" s="873"/>
      <c r="I24" s="873"/>
      <c r="J24" s="873"/>
      <c r="K24" s="873"/>
      <c r="L24" s="873"/>
      <c r="M24" s="873"/>
    </row>
    <row r="25" spans="1:13">
      <c r="A25" s="644">
        <v>1</v>
      </c>
      <c r="B25" s="645">
        <v>2</v>
      </c>
      <c r="C25" s="644">
        <v>3</v>
      </c>
      <c r="D25" s="645">
        <v>4</v>
      </c>
      <c r="E25" s="644">
        <v>5</v>
      </c>
      <c r="F25" s="645">
        <v>6</v>
      </c>
      <c r="G25" s="644">
        <v>7</v>
      </c>
      <c r="H25" s="645">
        <v>8</v>
      </c>
      <c r="I25" s="644">
        <v>9</v>
      </c>
      <c r="J25" s="645" t="s">
        <v>442</v>
      </c>
      <c r="K25" s="644">
        <v>11</v>
      </c>
      <c r="L25" s="645" t="s">
        <v>443</v>
      </c>
      <c r="M25" s="644">
        <v>13</v>
      </c>
    </row>
    <row r="26" spans="1:13">
      <c r="A26" s="646" t="s">
        <v>444</v>
      </c>
      <c r="B26" s="646"/>
      <c r="C26" s="646"/>
      <c r="D26" s="646"/>
      <c r="E26" s="646"/>
      <c r="F26" s="646"/>
      <c r="G26" s="646"/>
      <c r="H26" s="646"/>
      <c r="I26" s="646"/>
      <c r="J26" s="646"/>
      <c r="K26" s="646"/>
      <c r="L26" s="646"/>
      <c r="M26" s="646"/>
    </row>
    <row r="27" spans="1:13" ht="22.5">
      <c r="A27" s="817">
        <v>1</v>
      </c>
      <c r="B27" s="816" t="s">
        <v>445</v>
      </c>
      <c r="C27" s="665" t="s">
        <v>751</v>
      </c>
      <c r="D27" s="816"/>
      <c r="E27" s="816"/>
      <c r="F27" s="816"/>
      <c r="G27" s="816">
        <v>379.47</v>
      </c>
      <c r="H27" s="816">
        <v>379.47</v>
      </c>
      <c r="I27" s="816"/>
      <c r="J27" s="816"/>
      <c r="K27" s="816"/>
      <c r="L27" s="833">
        <v>1882</v>
      </c>
      <c r="M27" s="833">
        <v>1882</v>
      </c>
    </row>
    <row r="28" spans="1:13" ht="33" customHeight="1">
      <c r="A28" s="817">
        <v>2</v>
      </c>
      <c r="B28" s="647" t="s">
        <v>750</v>
      </c>
      <c r="C28" s="652" t="s">
        <v>752</v>
      </c>
      <c r="D28" s="648"/>
      <c r="E28" s="648"/>
      <c r="F28" s="648"/>
      <c r="G28" s="649">
        <v>52.64</v>
      </c>
      <c r="H28" s="648">
        <f>SUM(D28:G28)</f>
        <v>52.64</v>
      </c>
      <c r="I28" s="649"/>
      <c r="J28" s="649"/>
      <c r="K28" s="649"/>
      <c r="L28" s="649">
        <v>261</v>
      </c>
      <c r="M28" s="648">
        <f>SUM(I28:L28)</f>
        <v>261</v>
      </c>
    </row>
    <row r="29" spans="1:13">
      <c r="A29" s="653"/>
      <c r="B29" s="654"/>
      <c r="C29" s="655" t="s">
        <v>446</v>
      </c>
      <c r="D29" s="650">
        <f>SUM(D28:D28)</f>
        <v>0</v>
      </c>
      <c r="E29" s="650">
        <f>SUM(E28:E28)</f>
        <v>0</v>
      </c>
      <c r="F29" s="650">
        <f>SUM(F28:F28)</f>
        <v>0</v>
      </c>
      <c r="G29" s="650">
        <f>G27+G28</f>
        <v>432.11</v>
      </c>
      <c r="H29" s="650">
        <f>SUM(D29:G29)</f>
        <v>432.11</v>
      </c>
      <c r="I29" s="650">
        <f>SUM(I28:I28)</f>
        <v>0</v>
      </c>
      <c r="J29" s="650">
        <f>SUM(J28:J28)</f>
        <v>0</v>
      </c>
      <c r="K29" s="650">
        <f>SUM(K28:K28)</f>
        <v>0</v>
      </c>
      <c r="L29" s="650">
        <f>L27+L28</f>
        <v>2143</v>
      </c>
      <c r="M29" s="650">
        <f>SUM(I29:L29)</f>
        <v>2143</v>
      </c>
    </row>
    <row r="30" spans="1:13">
      <c r="A30" s="657" t="s">
        <v>447</v>
      </c>
      <c r="B30" s="646"/>
      <c r="C30" s="646"/>
      <c r="D30" s="656"/>
      <c r="E30" s="656"/>
      <c r="F30" s="656"/>
      <c r="G30" s="656"/>
      <c r="H30" s="656"/>
      <c r="I30" s="658"/>
      <c r="J30" s="658"/>
      <c r="K30" s="658"/>
      <c r="L30" s="658"/>
      <c r="M30" s="658"/>
    </row>
    <row r="31" spans="1:13" ht="22.5">
      <c r="A31" s="819">
        <v>3</v>
      </c>
      <c r="B31" s="820" t="s">
        <v>448</v>
      </c>
      <c r="C31" s="659" t="s">
        <v>753</v>
      </c>
      <c r="D31" s="821">
        <v>80931.03</v>
      </c>
      <c r="E31" s="821">
        <v>10710.92</v>
      </c>
      <c r="F31" s="821"/>
      <c r="G31" s="821"/>
      <c r="H31" s="821">
        <v>91641.95</v>
      </c>
      <c r="I31" s="821">
        <v>653017</v>
      </c>
      <c r="J31" s="821">
        <v>210473</v>
      </c>
      <c r="K31" s="821"/>
      <c r="L31" s="821"/>
      <c r="M31" s="821">
        <v>863490</v>
      </c>
    </row>
    <row r="32" spans="1:13" ht="27" customHeight="1">
      <c r="A32" s="820">
        <v>4</v>
      </c>
      <c r="B32" s="822" t="s">
        <v>460</v>
      </c>
      <c r="C32" s="659" t="s">
        <v>754</v>
      </c>
      <c r="D32" s="823">
        <v>26379.33</v>
      </c>
      <c r="E32" s="823">
        <v>1971.2</v>
      </c>
      <c r="F32" s="823"/>
      <c r="G32" s="824"/>
      <c r="H32" s="824">
        <v>28350.53</v>
      </c>
      <c r="I32" s="825">
        <v>213249</v>
      </c>
      <c r="J32" s="825">
        <v>43623</v>
      </c>
      <c r="K32" s="825"/>
      <c r="L32" s="825"/>
      <c r="M32" s="825">
        <v>256872</v>
      </c>
    </row>
    <row r="33" spans="1:13" ht="15" customHeight="1">
      <c r="A33" s="661"/>
      <c r="B33" s="662"/>
      <c r="C33" s="655" t="s">
        <v>449</v>
      </c>
      <c r="D33" s="660">
        <f>D31+D32</f>
        <v>107310.36</v>
      </c>
      <c r="E33" s="660">
        <f>E31+E32</f>
        <v>12682.12</v>
      </c>
      <c r="F33" s="660">
        <f>SUM(F32:F32)</f>
        <v>0</v>
      </c>
      <c r="G33" s="660">
        <f>SUM(G32:G32)</f>
        <v>0</v>
      </c>
      <c r="H33" s="660">
        <f>H31+H32</f>
        <v>119992.48</v>
      </c>
      <c r="I33" s="650">
        <f>I31+I32</f>
        <v>866266</v>
      </c>
      <c r="J33" s="650">
        <f>J31+J32</f>
        <v>254096</v>
      </c>
      <c r="K33" s="650">
        <f>SUM(K32:K32)</f>
        <v>0</v>
      </c>
      <c r="L33" s="650">
        <f>SUM(L32:L32)</f>
        <v>0</v>
      </c>
      <c r="M33" s="650">
        <f>M31+M32</f>
        <v>1120362</v>
      </c>
    </row>
    <row r="34" spans="1:13" ht="16.5" customHeight="1">
      <c r="A34" s="653"/>
      <c r="B34" s="662"/>
      <c r="C34" s="655" t="s">
        <v>765</v>
      </c>
      <c r="D34" s="663">
        <f t="shared" ref="D34:M34" si="0">D29+D33</f>
        <v>107310.36</v>
      </c>
      <c r="E34" s="663">
        <f t="shared" si="0"/>
        <v>12682.12</v>
      </c>
      <c r="F34" s="663">
        <f t="shared" si="0"/>
        <v>0</v>
      </c>
      <c r="G34" s="663">
        <f t="shared" si="0"/>
        <v>432.11</v>
      </c>
      <c r="H34" s="660">
        <f t="shared" si="0"/>
        <v>120424.59</v>
      </c>
      <c r="I34" s="664">
        <f t="shared" si="0"/>
        <v>866266</v>
      </c>
      <c r="J34" s="664">
        <f t="shared" si="0"/>
        <v>254096</v>
      </c>
      <c r="K34" s="664">
        <f t="shared" si="0"/>
        <v>0</v>
      </c>
      <c r="L34" s="664">
        <f t="shared" si="0"/>
        <v>2143</v>
      </c>
      <c r="M34" s="650">
        <f t="shared" si="0"/>
        <v>1122505</v>
      </c>
    </row>
    <row r="35" spans="1:13">
      <c r="A35" s="646" t="s">
        <v>450</v>
      </c>
      <c r="B35" s="646"/>
      <c r="C35" s="646"/>
      <c r="D35" s="656"/>
      <c r="E35" s="656"/>
      <c r="F35" s="656"/>
      <c r="G35" s="656"/>
      <c r="H35" s="656"/>
      <c r="I35" s="658"/>
      <c r="J35" s="658"/>
      <c r="K35" s="658"/>
      <c r="L35" s="658"/>
      <c r="M35" s="658"/>
    </row>
    <row r="36" spans="1:13" ht="22.5">
      <c r="A36" s="820">
        <v>5</v>
      </c>
      <c r="B36" s="816" t="s">
        <v>755</v>
      </c>
      <c r="C36" s="659" t="s">
        <v>757</v>
      </c>
      <c r="D36" s="651"/>
      <c r="E36" s="651"/>
      <c r="F36" s="651"/>
      <c r="G36" s="651">
        <v>561.55999999999995</v>
      </c>
      <c r="H36" s="651">
        <v>561.55999999999995</v>
      </c>
      <c r="I36" s="818"/>
      <c r="J36" s="818"/>
      <c r="K36" s="818"/>
      <c r="L36" s="818">
        <v>15206</v>
      </c>
      <c r="M36" s="818">
        <v>15206</v>
      </c>
    </row>
    <row r="37" spans="1:13" ht="24" customHeight="1">
      <c r="A37" s="659">
        <v>6</v>
      </c>
      <c r="B37" s="647" t="s">
        <v>756</v>
      </c>
      <c r="C37" s="826" t="s">
        <v>758</v>
      </c>
      <c r="D37" s="648"/>
      <c r="E37" s="648"/>
      <c r="F37" s="648"/>
      <c r="G37" s="666">
        <v>187.19</v>
      </c>
      <c r="H37" s="648">
        <v>187.19</v>
      </c>
      <c r="I37" s="648"/>
      <c r="J37" s="648"/>
      <c r="K37" s="648"/>
      <c r="L37" s="648">
        <v>5069</v>
      </c>
      <c r="M37" s="648">
        <v>5069</v>
      </c>
    </row>
    <row r="38" spans="1:13">
      <c r="A38" s="667"/>
      <c r="B38" s="668"/>
      <c r="C38" s="669" t="s">
        <v>451</v>
      </c>
      <c r="D38" s="664">
        <f>SUM(D37:D37)</f>
        <v>0</v>
      </c>
      <c r="E38" s="664">
        <f>SUM(E37:E37)</f>
        <v>0</v>
      </c>
      <c r="F38" s="664">
        <f>SUM(F37:F37)</f>
        <v>0</v>
      </c>
      <c r="G38" s="664">
        <f>G36+G37</f>
        <v>748.75</v>
      </c>
      <c r="H38" s="664">
        <f>SUM(D38:G38)</f>
        <v>748.75</v>
      </c>
      <c r="I38" s="664">
        <f>SUM(I37:I37)</f>
        <v>0</v>
      </c>
      <c r="J38" s="664">
        <f>SUM(J37:J37)</f>
        <v>0</v>
      </c>
      <c r="K38" s="664">
        <f>SUM(K37:K37)</f>
        <v>0</v>
      </c>
      <c r="L38" s="664">
        <f>L36+L37</f>
        <v>20275</v>
      </c>
      <c r="M38" s="650">
        <f>SUM(I38:L38)</f>
        <v>20275</v>
      </c>
    </row>
    <row r="39" spans="1:13">
      <c r="A39" s="667"/>
      <c r="B39" s="668"/>
      <c r="C39" s="669" t="s">
        <v>452</v>
      </c>
      <c r="D39" s="664">
        <v>107310.36</v>
      </c>
      <c r="E39" s="664">
        <v>12682.12</v>
      </c>
      <c r="F39" s="664"/>
      <c r="G39" s="664">
        <f>G34+G38</f>
        <v>1180.8600000000001</v>
      </c>
      <c r="H39" s="664">
        <f>H34+H38</f>
        <v>121173.34</v>
      </c>
      <c r="I39" s="664">
        <v>866266</v>
      </c>
      <c r="J39" s="664">
        <v>254096</v>
      </c>
      <c r="K39" s="664"/>
      <c r="L39" s="664">
        <f>L34+L38</f>
        <v>22418</v>
      </c>
      <c r="M39" s="650">
        <f>M34+M38</f>
        <v>1142780</v>
      </c>
    </row>
    <row r="40" spans="1:13" ht="22.5">
      <c r="A40" s="828">
        <v>7</v>
      </c>
      <c r="B40" s="827" t="s">
        <v>759</v>
      </c>
      <c r="C40" s="829" t="s">
        <v>760</v>
      </c>
      <c r="D40" s="649">
        <f>D39*2.59%</f>
        <v>2779.3383239999998</v>
      </c>
      <c r="E40" s="649">
        <f>E39*2.59%</f>
        <v>328.46690799999999</v>
      </c>
      <c r="F40" s="649"/>
      <c r="G40" s="649">
        <f>G39*2.59%</f>
        <v>30.584274000000004</v>
      </c>
      <c r="H40" s="649">
        <f>H39*2.59%</f>
        <v>3138.389506</v>
      </c>
      <c r="I40" s="649">
        <f>I39*2.59%</f>
        <v>22436.289399999998</v>
      </c>
      <c r="J40" s="649">
        <f>J39*2.59%</f>
        <v>6581.0864000000001</v>
      </c>
      <c r="K40" s="649"/>
      <c r="L40" s="649">
        <f>L39*2.59%</f>
        <v>580.62620000000004</v>
      </c>
      <c r="M40" s="648">
        <f>M39*2.59%</f>
        <v>29598.002</v>
      </c>
    </row>
    <row r="41" spans="1:13" ht="12" customHeight="1">
      <c r="A41" s="667"/>
      <c r="B41" s="668"/>
      <c r="C41" s="669" t="s">
        <v>764</v>
      </c>
      <c r="D41" s="650">
        <f>D39+D40</f>
        <v>110089.698324</v>
      </c>
      <c r="E41" s="650">
        <f>E39+E40</f>
        <v>13010.586908000001</v>
      </c>
      <c r="F41" s="650"/>
      <c r="G41" s="650">
        <f>G39+G40</f>
        <v>1211.4442740000002</v>
      </c>
      <c r="H41" s="664">
        <f>H39+H40</f>
        <v>124311.729506</v>
      </c>
      <c r="I41" s="650">
        <f>I39+I40</f>
        <v>888702.28940000001</v>
      </c>
      <c r="J41" s="650">
        <f>J39+J40</f>
        <v>260677.0864</v>
      </c>
      <c r="K41" s="650"/>
      <c r="L41" s="650">
        <f>L39+L40</f>
        <v>22998.626199999999</v>
      </c>
      <c r="M41" s="664">
        <f>M39+M40</f>
        <v>1172378.0020000001</v>
      </c>
    </row>
    <row r="42" spans="1:13" ht="21.75" customHeight="1">
      <c r="A42" s="832">
        <v>8</v>
      </c>
      <c r="B42" s="670"/>
      <c r="C42" s="830" t="s">
        <v>761</v>
      </c>
      <c r="D42" s="649">
        <f>D41*0.9072544873</f>
        <v>99879.372809952285</v>
      </c>
      <c r="E42" s="649">
        <f>E41*0.9072544873</f>
        <v>11803.913354689634</v>
      </c>
      <c r="F42" s="649"/>
      <c r="G42" s="649">
        <f>G41*0.9072544873</f>
        <v>1099.0882537003909</v>
      </c>
      <c r="H42" s="648">
        <f>H41*0.9072544873</f>
        <v>112782.37441834231</v>
      </c>
      <c r="I42" s="649">
        <f>I41*0.9072544873</f>
        <v>806279.13993193326</v>
      </c>
      <c r="J42" s="649">
        <f>J41*0.9072544873</f>
        <v>236500.4563726898</v>
      </c>
      <c r="K42" s="649"/>
      <c r="L42" s="649">
        <f>L41*0.9072544873</f>
        <v>20865.606821685345</v>
      </c>
      <c r="M42" s="648">
        <f>M41*0.9072544873</f>
        <v>1063645.2031263085</v>
      </c>
    </row>
    <row r="43" spans="1:13">
      <c r="A43" s="670" t="s">
        <v>453</v>
      </c>
      <c r="B43" s="670"/>
      <c r="C43" s="670"/>
      <c r="D43" s="664"/>
      <c r="E43" s="664"/>
      <c r="F43" s="664"/>
      <c r="G43" s="664"/>
      <c r="H43" s="664"/>
      <c r="I43" s="672"/>
      <c r="J43" s="672"/>
      <c r="K43" s="672"/>
      <c r="L43" s="672"/>
      <c r="M43" s="672"/>
    </row>
    <row r="44" spans="1:13" ht="48" customHeight="1">
      <c r="A44" s="831" t="s">
        <v>614</v>
      </c>
      <c r="B44" s="671"/>
      <c r="C44" s="673" t="s">
        <v>762</v>
      </c>
      <c r="D44" s="649">
        <f>ROUND(D42*0.2,2)</f>
        <v>19975.87</v>
      </c>
      <c r="E44" s="649">
        <f>ROUND(E42*0.2,2)</f>
        <v>2360.7800000000002</v>
      </c>
      <c r="F44" s="649">
        <f>ROUND(F42*0.2,2)</f>
        <v>0</v>
      </c>
      <c r="G44" s="649">
        <f>ROUND(G42*0.2,2)</f>
        <v>219.82</v>
      </c>
      <c r="H44" s="650">
        <f>SUM(D44:G44)</f>
        <v>22556.469999999998</v>
      </c>
      <c r="I44" s="649">
        <f>ROUND(I42*0.2,2)</f>
        <v>161255.82999999999</v>
      </c>
      <c r="J44" s="649">
        <f>ROUND(J42*0.2,2)</f>
        <v>47300.09</v>
      </c>
      <c r="K44" s="649">
        <f>ROUND(K42*0.2,2)</f>
        <v>0</v>
      </c>
      <c r="L44" s="649">
        <f>L42*20%</f>
        <v>4173.1213643370693</v>
      </c>
      <c r="M44" s="650">
        <f>M42*20%</f>
        <v>212729.04062526172</v>
      </c>
    </row>
    <row r="45" spans="1:13" ht="20.25" customHeight="1">
      <c r="A45" s="674"/>
      <c r="B45" s="675"/>
      <c r="C45" s="676" t="s">
        <v>454</v>
      </c>
      <c r="D45" s="677">
        <f>D42+D44</f>
        <v>119855.24280995228</v>
      </c>
      <c r="E45" s="677">
        <f>E42+E44</f>
        <v>14164.693354689634</v>
      </c>
      <c r="F45" s="677">
        <f>F42+F44</f>
        <v>0</v>
      </c>
      <c r="G45" s="677">
        <f>G42+G44</f>
        <v>1318.9082537003908</v>
      </c>
      <c r="H45" s="677">
        <f>SUM(D45:G45)</f>
        <v>135338.84441834231</v>
      </c>
      <c r="I45" s="677">
        <f t="shared" ref="I45:M45" si="1">I42+I44</f>
        <v>967534.96993193321</v>
      </c>
      <c r="J45" s="677">
        <f t="shared" si="1"/>
        <v>283800.54637268977</v>
      </c>
      <c r="K45" s="677">
        <f t="shared" si="1"/>
        <v>0</v>
      </c>
      <c r="L45" s="677">
        <f t="shared" si="1"/>
        <v>25038.728186022414</v>
      </c>
      <c r="M45" s="677">
        <f t="shared" si="1"/>
        <v>1276374.2437515701</v>
      </c>
    </row>
    <row r="46" spans="1:13">
      <c r="A46" s="678"/>
      <c r="B46" s="679"/>
      <c r="C46" s="680"/>
      <c r="D46" s="680"/>
      <c r="E46" s="680"/>
      <c r="F46" s="680"/>
      <c r="G46" s="680"/>
      <c r="H46" s="681"/>
      <c r="I46" s="682"/>
      <c r="J46" s="682"/>
      <c r="K46" s="682"/>
      <c r="L46" s="681"/>
      <c r="M46" s="681"/>
    </row>
    <row r="47" spans="1:13">
      <c r="A47" s="683"/>
      <c r="B47" s="679"/>
      <c r="C47" s="680"/>
      <c r="D47" s="680"/>
      <c r="E47" s="680"/>
      <c r="F47" s="680"/>
      <c r="G47" s="680"/>
      <c r="H47" s="680"/>
      <c r="I47" s="682"/>
      <c r="J47" s="682"/>
      <c r="K47" s="682"/>
      <c r="L47" s="682"/>
      <c r="M47" s="684"/>
    </row>
    <row r="48" spans="1:13" ht="15">
      <c r="A48" s="685"/>
      <c r="B48" s="686" t="s">
        <v>455</v>
      </c>
      <c r="C48" s="620" t="s">
        <v>456</v>
      </c>
      <c r="D48" s="620"/>
      <c r="E48" s="687"/>
      <c r="F48" s="687"/>
      <c r="G48" s="687"/>
      <c r="H48" s="878" t="s">
        <v>457</v>
      </c>
      <c r="I48" s="878"/>
      <c r="J48" s="620"/>
      <c r="K48" s="688"/>
      <c r="L48" s="688"/>
      <c r="M48" s="688"/>
    </row>
    <row r="49" spans="1:13" ht="15">
      <c r="A49" s="685"/>
      <c r="B49" s="690" t="s">
        <v>458</v>
      </c>
      <c r="C49" s="620" t="s">
        <v>766</v>
      </c>
      <c r="D49" s="691"/>
      <c r="E49" s="692"/>
      <c r="F49" s="687"/>
      <c r="G49" s="692"/>
      <c r="H49" s="878" t="s">
        <v>459</v>
      </c>
      <c r="I49" s="878"/>
      <c r="J49" s="620"/>
      <c r="K49" s="688"/>
      <c r="L49" s="688"/>
      <c r="M49" s="688"/>
    </row>
    <row r="50" spans="1:13" ht="15">
      <c r="A50" s="693"/>
      <c r="B50" s="694"/>
      <c r="C50" s="620"/>
      <c r="D50" s="695"/>
      <c r="E50" s="696"/>
      <c r="F50" s="687"/>
      <c r="G50" s="692"/>
      <c r="H50" s="697"/>
      <c r="I50" s="689"/>
      <c r="J50" s="620"/>
      <c r="K50" s="689"/>
      <c r="L50" s="689"/>
      <c r="M50" s="689"/>
    </row>
  </sheetData>
  <mergeCells count="32">
    <mergeCell ref="M21:M24"/>
    <mergeCell ref="H48:I48"/>
    <mergeCell ref="H49:I49"/>
    <mergeCell ref="K22:K24"/>
    <mergeCell ref="L22:L24"/>
    <mergeCell ref="A10:M10"/>
    <mergeCell ref="B12:D12"/>
    <mergeCell ref="B18:D18"/>
    <mergeCell ref="B19:D19"/>
    <mergeCell ref="A21:A24"/>
    <mergeCell ref="B21:B24"/>
    <mergeCell ref="C21:C24"/>
    <mergeCell ref="D21:G21"/>
    <mergeCell ref="D22:D24"/>
    <mergeCell ref="E22:E24"/>
    <mergeCell ref="F22:F24"/>
    <mergeCell ref="G22:G24"/>
    <mergeCell ref="I22:I24"/>
    <mergeCell ref="J22:J24"/>
    <mergeCell ref="H21:H24"/>
    <mergeCell ref="I21:L21"/>
    <mergeCell ref="L7:M7"/>
    <mergeCell ref="A8:M8"/>
    <mergeCell ref="B2:F2"/>
    <mergeCell ref="B5:C5"/>
    <mergeCell ref="A9:M9"/>
    <mergeCell ref="J2:N2"/>
    <mergeCell ref="B14:C14"/>
    <mergeCell ref="B15:C15"/>
    <mergeCell ref="B16:C16"/>
    <mergeCell ref="B17:C17"/>
    <mergeCell ref="B13:D13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48"/>
  <sheetViews>
    <sheetView view="pageBreakPreview" topLeftCell="A16" zoomScale="85" zoomScaleNormal="100" zoomScaleSheetLayoutView="85" workbookViewId="0">
      <selection activeCell="A14" sqref="A14:D14"/>
    </sheetView>
  </sheetViews>
  <sheetFormatPr defaultRowHeight="12.75"/>
  <cols>
    <col min="1" max="1" width="8.5703125" customWidth="1"/>
    <col min="2" max="2" width="17" customWidth="1"/>
    <col min="3" max="3" width="59.85546875" customWidth="1"/>
    <col min="4" max="4" width="17.42578125" customWidth="1"/>
    <col min="5" max="5" width="16.28515625" customWidth="1"/>
  </cols>
  <sheetData>
    <row r="1" spans="1:4" ht="15.75">
      <c r="A1" s="148"/>
      <c r="B1" s="148"/>
      <c r="C1" s="149"/>
      <c r="D1" s="150" t="s">
        <v>222</v>
      </c>
    </row>
    <row r="2" spans="1:4" ht="15.75">
      <c r="A2" s="148"/>
      <c r="B2" s="148"/>
      <c r="C2" s="149"/>
      <c r="D2" s="151"/>
    </row>
    <row r="3" spans="1:4" ht="15.75">
      <c r="A3" s="149"/>
      <c r="B3" s="149"/>
      <c r="C3" s="149"/>
      <c r="D3" s="152" t="s">
        <v>223</v>
      </c>
    </row>
    <row r="4" spans="1:4" ht="15.75">
      <c r="A4" s="149"/>
      <c r="B4" s="149"/>
      <c r="C4" s="148"/>
      <c r="D4" s="152" t="s">
        <v>388</v>
      </c>
    </row>
    <row r="5" spans="1:4" ht="15.75">
      <c r="A5" s="149"/>
      <c r="B5" s="149"/>
      <c r="C5" s="148"/>
      <c r="D5" s="152" t="s">
        <v>224</v>
      </c>
    </row>
    <row r="6" spans="1:4" ht="15.75">
      <c r="A6" s="149"/>
      <c r="B6" s="149"/>
      <c r="C6" s="148"/>
      <c r="D6" s="152" t="s">
        <v>225</v>
      </c>
    </row>
    <row r="7" spans="1:4" ht="15.75">
      <c r="A7" s="149"/>
      <c r="B7" s="149"/>
      <c r="C7" s="148"/>
      <c r="D7" s="152" t="s">
        <v>393</v>
      </c>
    </row>
    <row r="8" spans="1:4" ht="15.75">
      <c r="A8" s="149"/>
      <c r="B8" s="149"/>
      <c r="C8" s="148"/>
      <c r="D8" s="149"/>
    </row>
    <row r="9" spans="1:4" ht="15.75">
      <c r="A9" s="880" t="s">
        <v>226</v>
      </c>
      <c r="B9" s="880"/>
      <c r="C9" s="880"/>
      <c r="D9" s="880"/>
    </row>
    <row r="10" spans="1:4" ht="15.75">
      <c r="A10" s="881" t="s">
        <v>227</v>
      </c>
      <c r="B10" s="881"/>
      <c r="C10" s="881"/>
      <c r="D10" s="881"/>
    </row>
    <row r="11" spans="1:4" ht="15.75">
      <c r="A11" s="882" t="s">
        <v>228</v>
      </c>
      <c r="B11" s="882"/>
      <c r="C11" s="882"/>
      <c r="D11" s="882"/>
    </row>
    <row r="12" spans="1:4" ht="15.75">
      <c r="A12" s="153"/>
      <c r="B12" s="153"/>
      <c r="C12" s="153"/>
      <c r="D12" s="153"/>
    </row>
    <row r="13" spans="1:4" ht="15">
      <c r="A13" s="883" t="s">
        <v>229</v>
      </c>
      <c r="B13" s="883"/>
      <c r="C13" s="883"/>
      <c r="D13" s="883"/>
    </row>
    <row r="14" spans="1:4" ht="126" customHeight="1">
      <c r="A14" s="884" t="s">
        <v>424</v>
      </c>
      <c r="B14" s="884"/>
      <c r="C14" s="884"/>
      <c r="D14" s="884"/>
    </row>
    <row r="15" spans="1:4" ht="6" customHeight="1">
      <c r="A15" s="154"/>
      <c r="B15" s="154"/>
      <c r="C15" s="154"/>
      <c r="D15" s="154"/>
    </row>
    <row r="16" spans="1:4" ht="15.75">
      <c r="A16" s="879">
        <f>УНЦкИПР!A8</f>
        <v>0</v>
      </c>
      <c r="B16" s="879"/>
      <c r="C16" s="879"/>
      <c r="D16" s="879"/>
    </row>
    <row r="17" spans="1:4" ht="15.75">
      <c r="A17" s="155"/>
      <c r="B17" s="155"/>
      <c r="C17" s="156"/>
      <c r="D17" s="157"/>
    </row>
    <row r="18" spans="1:4" ht="31.5">
      <c r="A18" s="158" t="s">
        <v>230</v>
      </c>
      <c r="B18" s="159" t="s">
        <v>296</v>
      </c>
      <c r="C18" s="158" t="s">
        <v>231</v>
      </c>
      <c r="D18" s="160" t="s">
        <v>232</v>
      </c>
    </row>
    <row r="19" spans="1:4">
      <c r="A19" s="161">
        <v>1</v>
      </c>
      <c r="B19" s="161">
        <v>2</v>
      </c>
      <c r="C19" s="161">
        <v>3</v>
      </c>
      <c r="D19" s="161">
        <v>4</v>
      </c>
    </row>
    <row r="20" spans="1:4" ht="15.75" hidden="1">
      <c r="A20" s="162"/>
      <c r="B20" s="163"/>
      <c r="C20" s="164" t="s">
        <v>349</v>
      </c>
      <c r="D20" s="162"/>
    </row>
    <row r="21" spans="1:4" ht="15.75" hidden="1">
      <c r="A21" s="162">
        <v>1</v>
      </c>
      <c r="B21" s="166" t="s">
        <v>199</v>
      </c>
      <c r="C21" s="167" t="s">
        <v>350</v>
      </c>
      <c r="D21" s="183">
        <v>0</v>
      </c>
    </row>
    <row r="22" spans="1:4" ht="15.75" hidden="1">
      <c r="A22" s="162">
        <v>2</v>
      </c>
      <c r="B22" s="166" t="s">
        <v>200</v>
      </c>
      <c r="C22" s="167" t="s">
        <v>351</v>
      </c>
      <c r="D22" s="183">
        <v>0</v>
      </c>
    </row>
    <row r="23" spans="1:4" ht="15.75" hidden="1">
      <c r="A23" s="162">
        <v>3</v>
      </c>
      <c r="B23" s="166" t="s">
        <v>201</v>
      </c>
      <c r="C23" s="167" t="s">
        <v>352</v>
      </c>
      <c r="D23" s="183">
        <v>0</v>
      </c>
    </row>
    <row r="24" spans="1:4" ht="31.5" hidden="1">
      <c r="A24" s="162">
        <v>4</v>
      </c>
      <c r="B24" s="166" t="s">
        <v>202</v>
      </c>
      <c r="C24" s="169" t="s">
        <v>353</v>
      </c>
      <c r="D24" s="183">
        <v>0</v>
      </c>
    </row>
    <row r="25" spans="1:4" ht="31.5" hidden="1">
      <c r="A25" s="162">
        <v>5</v>
      </c>
      <c r="B25" s="166" t="s">
        <v>203</v>
      </c>
      <c r="C25" s="167" t="s">
        <v>354</v>
      </c>
      <c r="D25" s="183">
        <v>0</v>
      </c>
    </row>
    <row r="26" spans="1:4" ht="47.25" hidden="1">
      <c r="A26" s="162">
        <v>6</v>
      </c>
      <c r="B26" s="166" t="s">
        <v>204</v>
      </c>
      <c r="C26" s="167" t="s">
        <v>289</v>
      </c>
      <c r="D26" s="168"/>
    </row>
    <row r="27" spans="1:4" ht="15.75">
      <c r="A27" s="579"/>
      <c r="B27" s="166"/>
      <c r="C27" s="164" t="s">
        <v>419</v>
      </c>
      <c r="D27" s="168"/>
    </row>
    <row r="28" spans="1:4" ht="15.75">
      <c r="A28" s="579">
        <v>1</v>
      </c>
      <c r="B28" s="166" t="s">
        <v>205</v>
      </c>
      <c r="C28" s="167" t="s">
        <v>420</v>
      </c>
      <c r="D28" s="168" t="e">
        <f>#REF!</f>
        <v>#REF!</v>
      </c>
    </row>
    <row r="29" spans="1:4" ht="15.75">
      <c r="A29" s="579">
        <v>2</v>
      </c>
      <c r="B29" s="166" t="s">
        <v>206</v>
      </c>
      <c r="C29" s="167" t="s">
        <v>421</v>
      </c>
      <c r="D29" s="168" t="e">
        <f>#REF!</f>
        <v>#REF!</v>
      </c>
    </row>
    <row r="30" spans="1:4" ht="15.75">
      <c r="A30" s="579">
        <v>3</v>
      </c>
      <c r="B30" s="166" t="s">
        <v>207</v>
      </c>
      <c r="C30" s="167" t="s">
        <v>417</v>
      </c>
      <c r="D30" s="168" t="e">
        <f>#REF!</f>
        <v>#REF!</v>
      </c>
    </row>
    <row r="31" spans="1:4" ht="31.5">
      <c r="A31" s="579">
        <v>4</v>
      </c>
      <c r="B31" s="166" t="s">
        <v>208</v>
      </c>
      <c r="C31" s="169" t="s">
        <v>418</v>
      </c>
      <c r="D31" s="168" t="e">
        <f>#REF!</f>
        <v>#REF!</v>
      </c>
    </row>
    <row r="32" spans="1:4" ht="31.5">
      <c r="A32" s="579">
        <v>5</v>
      </c>
      <c r="B32" s="166" t="s">
        <v>209</v>
      </c>
      <c r="C32" s="167" t="s">
        <v>422</v>
      </c>
      <c r="D32" s="168" t="e">
        <f>#REF!</f>
        <v>#REF!</v>
      </c>
    </row>
    <row r="33" spans="1:5" ht="15.75" hidden="1">
      <c r="A33" s="162"/>
      <c r="B33" s="166"/>
      <c r="C33" s="527" t="s">
        <v>348</v>
      </c>
      <c r="D33" s="168"/>
    </row>
    <row r="34" spans="1:5" ht="15.75" hidden="1">
      <c r="A34" s="162">
        <v>11</v>
      </c>
      <c r="B34" s="166" t="s">
        <v>210</v>
      </c>
      <c r="C34" s="169" t="s">
        <v>279</v>
      </c>
      <c r="D34" s="168">
        <f>'Проект КТП'!E18</f>
        <v>53999.4</v>
      </c>
    </row>
    <row r="35" spans="1:5" ht="15.75" hidden="1">
      <c r="A35" s="162">
        <v>12</v>
      </c>
      <c r="B35" s="166" t="s">
        <v>211</v>
      </c>
      <c r="C35" s="169" t="s">
        <v>283</v>
      </c>
      <c r="D35" s="168">
        <f>'ИИ КТП'!G36</f>
        <v>2509.84</v>
      </c>
    </row>
    <row r="36" spans="1:5" ht="31.5" hidden="1">
      <c r="A36" s="162">
        <v>13</v>
      </c>
      <c r="B36" s="166" t="s">
        <v>212</v>
      </c>
      <c r="C36" s="169" t="s">
        <v>335</v>
      </c>
      <c r="D36" s="168">
        <f>'СРЗУ КТП'!G18</f>
        <v>3803.45</v>
      </c>
    </row>
    <row r="37" spans="1:5" ht="31.5" hidden="1">
      <c r="A37" s="162">
        <v>14</v>
      </c>
      <c r="B37" s="166" t="s">
        <v>313</v>
      </c>
      <c r="C37" s="169" t="s">
        <v>280</v>
      </c>
      <c r="D37" s="168">
        <f>'ОЗ ТП'!J21</f>
        <v>5055.6000000000004</v>
      </c>
      <c r="E37" s="578" t="s">
        <v>219</v>
      </c>
    </row>
    <row r="38" spans="1:5" ht="15.75" hidden="1">
      <c r="A38" s="162"/>
      <c r="B38" s="166"/>
      <c r="C38" s="170" t="s">
        <v>281</v>
      </c>
      <c r="D38" s="171"/>
    </row>
    <row r="39" spans="1:5" ht="15.75" hidden="1">
      <c r="A39" s="162">
        <v>12</v>
      </c>
      <c r="B39" s="172" t="s">
        <v>210</v>
      </c>
      <c r="C39" s="167" t="s">
        <v>282</v>
      </c>
      <c r="D39" s="168" t="e">
        <f>#REF!</f>
        <v>#REF!</v>
      </c>
    </row>
    <row r="40" spans="1:5" ht="15.75" hidden="1">
      <c r="A40" s="162">
        <v>13</v>
      </c>
      <c r="B40" s="166" t="s">
        <v>211</v>
      </c>
      <c r="C40" s="167" t="s">
        <v>283</v>
      </c>
      <c r="D40" s="168" t="e">
        <f>#REF!</f>
        <v>#REF!</v>
      </c>
    </row>
    <row r="41" spans="1:5" ht="31.5" hidden="1">
      <c r="A41" s="162">
        <v>14</v>
      </c>
      <c r="B41" s="166" t="s">
        <v>212</v>
      </c>
      <c r="C41" s="167" t="s">
        <v>284</v>
      </c>
      <c r="D41" s="168" t="e">
        <f>#REF!</f>
        <v>#REF!</v>
      </c>
    </row>
    <row r="42" spans="1:5" ht="15.75">
      <c r="A42" s="162"/>
      <c r="B42" s="580"/>
      <c r="C42" s="583" t="s">
        <v>347</v>
      </c>
      <c r="D42" s="581" t="e">
        <f>SUM(D21:D26,D28:D32,)</f>
        <v>#REF!</v>
      </c>
      <c r="E42" s="404" t="e">
        <f>'Предпроект KЛ 0,4'!G21+'Проект КЛ0,4'!E15+'ИИ КЛ0,4'!G40+'СРЗУ КЛ0,4'!G18+'ОЗ КЛ0,4'!L32+#REF!+#REF!+#REF!+#REF!+#REF!+'Проект КТП'!E18+'ИИ КТП'!G36+'СРЗУ КТП'!G18+'ОЗ ТП'!J21</f>
        <v>#REF!</v>
      </c>
    </row>
    <row r="43" spans="1:5" ht="15.75">
      <c r="A43" s="160"/>
      <c r="B43" s="580"/>
      <c r="C43" s="174" t="s">
        <v>117</v>
      </c>
      <c r="D43" s="175" t="e">
        <f>ROUND(0.2*D42,2)</f>
        <v>#REF!</v>
      </c>
    </row>
    <row r="44" spans="1:5" ht="15.75">
      <c r="A44" s="165"/>
      <c r="B44" s="173"/>
      <c r="C44" s="174" t="s">
        <v>233</v>
      </c>
      <c r="D44" s="175" t="e">
        <f>SUM(D42:D43)</f>
        <v>#REF!</v>
      </c>
    </row>
    <row r="45" spans="1:5" ht="15.75">
      <c r="A45" s="176"/>
      <c r="B45" s="176"/>
      <c r="C45" s="176"/>
      <c r="D45" s="143"/>
    </row>
    <row r="46" spans="1:5" ht="33.75" customHeight="1">
      <c r="A46" s="179" t="s">
        <v>312</v>
      </c>
      <c r="B46" s="177"/>
      <c r="D46" s="178" t="s">
        <v>309</v>
      </c>
    </row>
    <row r="47" spans="1:5" ht="15.75">
      <c r="A47" s="177"/>
      <c r="B47" s="177"/>
      <c r="C47" s="179"/>
      <c r="D47" s="143"/>
    </row>
    <row r="48" spans="1:5" ht="15.75">
      <c r="A48" s="177" t="s">
        <v>392</v>
      </c>
      <c r="B48" s="177"/>
      <c r="C48" s="179"/>
      <c r="D48" s="582" t="s">
        <v>235</v>
      </c>
    </row>
  </sheetData>
  <mergeCells count="6">
    <mergeCell ref="A16:D16"/>
    <mergeCell ref="A9:D9"/>
    <mergeCell ref="A10:D10"/>
    <mergeCell ref="A11:D11"/>
    <mergeCell ref="A13:D13"/>
    <mergeCell ref="A14:D14"/>
  </mergeCells>
  <pageMargins left="0.7" right="0.7" top="0.75" bottom="0.75" header="0.3" footer="0.3"/>
  <pageSetup paperSize="9" scale="86" orientation="portrait" r:id="rId1"/>
  <colBreaks count="1" manualBreakCount="1">
    <brk id="4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9" tint="0.79998168889431442"/>
    <pageSetUpPr fitToPage="1"/>
  </sheetPr>
  <dimension ref="A1:I26"/>
  <sheetViews>
    <sheetView view="pageBreakPreview" topLeftCell="A7" zoomScale="80" zoomScaleNormal="80" zoomScaleSheetLayoutView="80" workbookViewId="0">
      <selection activeCell="G21" sqref="G21"/>
    </sheetView>
  </sheetViews>
  <sheetFormatPr defaultRowHeight="16.5"/>
  <cols>
    <col min="1" max="1" width="5.42578125" style="56" customWidth="1"/>
    <col min="2" max="2" width="35.28515625" style="56" customWidth="1"/>
    <col min="3" max="3" width="10" style="56" customWidth="1"/>
    <col min="4" max="4" width="8.140625" style="56" customWidth="1"/>
    <col min="5" max="5" width="27.7109375" style="56" customWidth="1"/>
    <col min="6" max="6" width="24.140625" style="56" customWidth="1"/>
    <col min="7" max="7" width="15.28515625" style="57" customWidth="1"/>
    <col min="8" max="8" width="17" customWidth="1"/>
    <col min="9" max="9" width="29.5703125" customWidth="1"/>
  </cols>
  <sheetData>
    <row r="1" spans="1:9" ht="16.5" customHeight="1">
      <c r="A1" s="1"/>
      <c r="B1" s="1"/>
      <c r="C1" s="1"/>
      <c r="D1" s="1"/>
      <c r="E1" s="1"/>
      <c r="F1" s="887" t="s">
        <v>118</v>
      </c>
      <c r="G1" s="887"/>
    </row>
    <row r="2" spans="1:9">
      <c r="A2" s="888" t="e">
        <f>#REF!</f>
        <v>#REF!</v>
      </c>
      <c r="B2" s="888"/>
      <c r="C2" s="888"/>
      <c r="D2" s="888"/>
      <c r="E2" s="888"/>
      <c r="F2" s="888"/>
      <c r="G2" s="888"/>
    </row>
    <row r="3" spans="1:9">
      <c r="A3" s="889" t="s">
        <v>119</v>
      </c>
      <c r="B3" s="889"/>
      <c r="C3" s="889"/>
      <c r="D3" s="889"/>
      <c r="E3" s="889"/>
      <c r="F3" s="889"/>
      <c r="G3" s="889"/>
    </row>
    <row r="4" spans="1:9">
      <c r="A4" s="186"/>
      <c r="B4" s="186"/>
      <c r="C4" s="186"/>
      <c r="D4" s="186"/>
      <c r="E4" s="186"/>
      <c r="F4" s="186"/>
      <c r="G4" s="51"/>
    </row>
    <row r="5" spans="1:9" ht="15">
      <c r="A5" s="52"/>
      <c r="B5" s="892" t="s">
        <v>253</v>
      </c>
      <c r="C5" s="892"/>
      <c r="D5" s="892"/>
      <c r="E5" s="892"/>
      <c r="F5" s="892"/>
      <c r="G5" s="892"/>
    </row>
    <row r="6" spans="1:9" ht="15">
      <c r="A6" s="52"/>
      <c r="B6" s="890"/>
      <c r="C6" s="891"/>
      <c r="D6" s="891"/>
      <c r="E6" s="891"/>
      <c r="F6" s="891"/>
      <c r="G6" s="52"/>
    </row>
    <row r="7" spans="1:9" ht="60" customHeight="1">
      <c r="A7" s="885" t="str">
        <f>УНЦкИПР!$A$6</f>
        <v xml:space="preserve">«Вынос участка шести КЛ-10кВ Л Ст-13, Ст-21 от ПС Степная 
до РП-66, перекладка КЛ-10кВ Л Ст-43 от опоры №13 до ТП-776 для нужд Оренбургского ПО филиала ПАО «Россети Волга»» - «Оренбургэнерго» 
(Заявитель Сельскохозяйственный перерабатывающий снабженческо-сбытовой 
потребительский кооператив "Красногорский" соглашение о компенсации  
№2230-002122 от 25.04.2022г.)     
</v>
      </c>
      <c r="B7" s="885"/>
      <c r="C7" s="885"/>
      <c r="D7" s="885"/>
      <c r="E7" s="885"/>
      <c r="F7" s="885"/>
      <c r="G7" s="885"/>
    </row>
    <row r="8" spans="1:9" ht="29.25" customHeight="1">
      <c r="A8" s="886">
        <f>УНЦкИПР!A8</f>
        <v>0</v>
      </c>
      <c r="B8" s="886"/>
      <c r="C8" s="886"/>
      <c r="D8" s="886"/>
      <c r="E8" s="886"/>
      <c r="F8" s="886"/>
      <c r="G8" s="886"/>
    </row>
    <row r="9" spans="1:9" ht="18" customHeight="1">
      <c r="A9" s="186"/>
      <c r="B9" s="186"/>
      <c r="C9" s="186"/>
      <c r="D9" s="186"/>
      <c r="E9" s="186"/>
      <c r="F9" s="186"/>
      <c r="G9" s="51"/>
    </row>
    <row r="10" spans="1:9" ht="76.5" customHeight="1">
      <c r="A10" s="214" t="s">
        <v>9</v>
      </c>
      <c r="B10" s="905" t="s">
        <v>180</v>
      </c>
      <c r="C10" s="905"/>
      <c r="D10" s="905"/>
      <c r="E10" s="215" t="s">
        <v>181</v>
      </c>
      <c r="F10" s="215" t="s">
        <v>10</v>
      </c>
      <c r="G10" s="216" t="s">
        <v>120</v>
      </c>
    </row>
    <row r="11" spans="1:9" ht="15" customHeight="1">
      <c r="A11" s="214">
        <v>1</v>
      </c>
      <c r="B11" s="906">
        <v>2</v>
      </c>
      <c r="C11" s="907"/>
      <c r="D11" s="907"/>
      <c r="E11" s="217">
        <v>3</v>
      </c>
      <c r="F11" s="214">
        <v>4</v>
      </c>
      <c r="G11" s="218">
        <v>5</v>
      </c>
    </row>
    <row r="12" spans="1:9" ht="14.25">
      <c r="A12" s="908"/>
      <c r="B12" s="909"/>
      <c r="C12" s="910"/>
      <c r="D12" s="910"/>
      <c r="E12" s="909"/>
      <c r="F12" s="909"/>
      <c r="G12" s="911"/>
    </row>
    <row r="13" spans="1:9" ht="50.25" customHeight="1">
      <c r="A13" s="219" t="s">
        <v>0</v>
      </c>
      <c r="B13" s="220" t="s">
        <v>409</v>
      </c>
      <c r="C13" s="221"/>
      <c r="D13" s="222"/>
      <c r="E13" s="223" t="s">
        <v>121</v>
      </c>
      <c r="F13" s="224"/>
      <c r="G13" s="225"/>
    </row>
    <row r="14" spans="1:9" ht="51.75" customHeight="1">
      <c r="A14" s="32"/>
      <c r="B14" s="120" t="s">
        <v>254</v>
      </c>
      <c r="C14" s="226" t="s">
        <v>122</v>
      </c>
      <c r="D14" s="537">
        <f>840/100</f>
        <v>8.4</v>
      </c>
      <c r="E14" s="119" t="s">
        <v>319</v>
      </c>
      <c r="F14" s="65" t="s">
        <v>318</v>
      </c>
      <c r="G14" s="539">
        <f>ROUND(1414*D14*0.2,2)</f>
        <v>2375.52</v>
      </c>
      <c r="I14" s="227" t="s">
        <v>255</v>
      </c>
    </row>
    <row r="15" spans="1:9" ht="20.25" customHeight="1">
      <c r="A15" s="219"/>
      <c r="B15" s="912" t="s">
        <v>256</v>
      </c>
      <c r="C15" s="913"/>
      <c r="D15" s="914"/>
      <c r="E15" s="228"/>
      <c r="F15" s="229"/>
      <c r="G15" s="540">
        <f>ROUND(G14,2)</f>
        <v>2375.52</v>
      </c>
    </row>
    <row r="16" spans="1:9" ht="30" customHeight="1">
      <c r="A16" s="219"/>
      <c r="B16" s="912" t="s">
        <v>123</v>
      </c>
      <c r="C16" s="915"/>
      <c r="D16" s="897"/>
      <c r="E16" s="230" t="s">
        <v>170</v>
      </c>
      <c r="F16" s="231" t="str">
        <f>G15&amp;"*0,85"</f>
        <v>2375,52*0,85</v>
      </c>
      <c r="G16" s="540">
        <f>ROUND(G15*0.85,2)</f>
        <v>2019.19</v>
      </c>
      <c r="H16" s="54"/>
    </row>
    <row r="17" spans="1:9" ht="39" customHeight="1">
      <c r="A17" s="219" t="s">
        <v>1</v>
      </c>
      <c r="B17" s="902" t="s">
        <v>415</v>
      </c>
      <c r="C17" s="903"/>
      <c r="D17" s="904"/>
      <c r="E17" s="230" t="s">
        <v>257</v>
      </c>
      <c r="F17" s="224"/>
      <c r="G17" s="540"/>
      <c r="I17" s="53"/>
    </row>
    <row r="18" spans="1:9" ht="29.25" customHeight="1">
      <c r="A18" s="33"/>
      <c r="B18" s="916" t="s">
        <v>406</v>
      </c>
      <c r="C18" s="900"/>
      <c r="D18" s="901"/>
      <c r="E18" s="33" t="s">
        <v>407</v>
      </c>
      <c r="F18" s="232" t="str">
        <f>G16&amp;"*8,75%"</f>
        <v>2019,19*8,75%</v>
      </c>
      <c r="G18" s="541">
        <f>G16*E18</f>
        <v>176.679125</v>
      </c>
    </row>
    <row r="19" spans="1:9" ht="26.25" customHeight="1">
      <c r="A19" s="219" t="s">
        <v>3</v>
      </c>
      <c r="B19" s="899" t="s">
        <v>58</v>
      </c>
      <c r="C19" s="900"/>
      <c r="D19" s="901"/>
      <c r="E19" s="66" t="s">
        <v>124</v>
      </c>
      <c r="F19" s="233" t="s">
        <v>125</v>
      </c>
      <c r="G19" s="539">
        <f>(G16+G18)*1.08</f>
        <v>2371.5386550000003</v>
      </c>
      <c r="H19" s="364"/>
      <c r="I19" s="54"/>
    </row>
    <row r="20" spans="1:9" ht="26.25" customHeight="1">
      <c r="A20" s="234"/>
      <c r="B20" s="895" t="s">
        <v>292</v>
      </c>
      <c r="C20" s="896"/>
      <c r="D20" s="897"/>
      <c r="E20" s="235"/>
      <c r="F20" s="236"/>
      <c r="G20" s="538">
        <v>0</v>
      </c>
    </row>
    <row r="21" spans="1:9" ht="45" customHeight="1">
      <c r="A21" s="234"/>
      <c r="B21" s="895" t="s">
        <v>355</v>
      </c>
      <c r="C21" s="896"/>
      <c r="D21" s="898"/>
      <c r="E21" s="235"/>
      <c r="F21" s="544">
        <v>4.8899999999999997</v>
      </c>
      <c r="G21" s="538">
        <v>0</v>
      </c>
      <c r="H21" s="16"/>
    </row>
    <row r="22" spans="1:9" ht="35.25" customHeight="1">
      <c r="A22" s="237"/>
      <c r="B22" s="31" t="s">
        <v>258</v>
      </c>
      <c r="C22" s="31"/>
      <c r="D22" s="31"/>
      <c r="E22" s="30"/>
      <c r="F22" s="30"/>
      <c r="G22" s="30"/>
    </row>
    <row r="23" spans="1:9" ht="34.5" customHeight="1">
      <c r="A23" s="55"/>
      <c r="B23" s="31"/>
      <c r="C23" s="3"/>
      <c r="D23" s="3"/>
      <c r="E23" s="5"/>
      <c r="F23" s="894"/>
      <c r="G23" s="894"/>
    </row>
    <row r="24" spans="1:9" ht="13.5" customHeight="1">
      <c r="A24" s="55"/>
      <c r="B24" s="31" t="s">
        <v>259</v>
      </c>
      <c r="C24" s="893"/>
      <c r="D24" s="893"/>
      <c r="E24" s="893"/>
      <c r="F24" s="7"/>
      <c r="G24" s="6"/>
    </row>
    <row r="25" spans="1:9" ht="15.75">
      <c r="A25" s="55"/>
      <c r="B25" s="55"/>
      <c r="C25" s="3"/>
      <c r="D25" s="3"/>
      <c r="E25" s="5"/>
      <c r="F25" s="894"/>
      <c r="G25" s="894"/>
    </row>
    <row r="26" spans="1:9" ht="15.75">
      <c r="A26" s="55"/>
      <c r="B26" s="55"/>
      <c r="C26" s="893"/>
      <c r="D26" s="893"/>
      <c r="E26" s="893"/>
      <c r="F26" s="7"/>
      <c r="G26" s="6"/>
    </row>
  </sheetData>
  <mergeCells count="21">
    <mergeCell ref="B17:D17"/>
    <mergeCell ref="F23:G23"/>
    <mergeCell ref="C24:E24"/>
    <mergeCell ref="B10:D10"/>
    <mergeCell ref="B11:D11"/>
    <mergeCell ref="A12:G12"/>
    <mergeCell ref="B15:D15"/>
    <mergeCell ref="B16:D16"/>
    <mergeCell ref="B18:D18"/>
    <mergeCell ref="C26:E26"/>
    <mergeCell ref="F25:G25"/>
    <mergeCell ref="B20:D20"/>
    <mergeCell ref="B21:D21"/>
    <mergeCell ref="B19:D19"/>
    <mergeCell ref="A7:G7"/>
    <mergeCell ref="A8:G8"/>
    <mergeCell ref="F1:G1"/>
    <mergeCell ref="A2:G2"/>
    <mergeCell ref="A3:G3"/>
    <mergeCell ref="B6:F6"/>
    <mergeCell ref="B5:G5"/>
  </mergeCells>
  <pageMargins left="0.7" right="0.7" top="0.75" bottom="0.75" header="0.3" footer="0.3"/>
  <pageSetup paperSize="9"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23</vt:i4>
      </vt:variant>
      <vt:variant>
        <vt:lpstr>Именованные диапазоны</vt:lpstr>
      </vt:variant>
      <vt:variant>
        <vt:i4>9</vt:i4>
      </vt:variant>
    </vt:vector>
  </HeadingPairs>
  <TitlesOfParts>
    <vt:vector size="32" baseType="lpstr">
      <vt:lpstr>УНЦкИПР</vt:lpstr>
      <vt:lpstr>УНЦкИПР+ПИР</vt:lpstr>
      <vt:lpstr>т3 КТП 2х250</vt:lpstr>
      <vt:lpstr>т5 (КЛ-0,4кВ)</vt:lpstr>
      <vt:lpstr>т5 (КЛ-10кВ)</vt:lpstr>
      <vt:lpstr>т6</vt:lpstr>
      <vt:lpstr> ССР КЛ 10</vt:lpstr>
      <vt:lpstr>Свод к торгам ПИР</vt:lpstr>
      <vt:lpstr>Предпроект KЛ 0,4</vt:lpstr>
      <vt:lpstr>Проект КЛ0,4</vt:lpstr>
      <vt:lpstr>ИИ КЛ0,4</vt:lpstr>
      <vt:lpstr>СРЗУ КЛ0,4</vt:lpstr>
      <vt:lpstr>ОЗ КЛ0,4</vt:lpstr>
      <vt:lpstr>ЛС-01-01</vt:lpstr>
      <vt:lpstr>ЛС-01-02</vt:lpstr>
      <vt:lpstr>ЛС-02-01</vt:lpstr>
      <vt:lpstr>ЛС-02-02</vt:lpstr>
      <vt:lpstr>ЛС-09-01</vt:lpstr>
      <vt:lpstr>ЛС-09-02</vt:lpstr>
      <vt:lpstr>Проект КТП</vt:lpstr>
      <vt:lpstr>ИИ КТП</vt:lpstr>
      <vt:lpstr>СРЗУ КТП</vt:lpstr>
      <vt:lpstr>ОЗ ТП</vt:lpstr>
      <vt:lpstr>'ИИ КЛ0,4'!Область_печати</vt:lpstr>
      <vt:lpstr>'ИИ КТП'!Область_печати</vt:lpstr>
      <vt:lpstr>'ОЗ КЛ0,4'!Область_печати</vt:lpstr>
      <vt:lpstr>'ОЗ ТП'!Область_печати</vt:lpstr>
      <vt:lpstr>'Предпроект KЛ 0,4'!Область_печати</vt:lpstr>
      <vt:lpstr>'Проект КЛ0,4'!Область_печати</vt:lpstr>
      <vt:lpstr>'Проект КТП'!Область_печати</vt:lpstr>
      <vt:lpstr>'Свод к торгам ПИР'!Область_печати</vt:lpstr>
      <vt:lpstr>УНЦкИПР!Область_печати</vt:lpstr>
    </vt:vector>
  </TitlesOfParts>
  <Company>Grand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Казачкова Ирина Викторовна</dc:creator>
  <cp:lastModifiedBy>Lenovo</cp:lastModifiedBy>
  <cp:lastPrinted>2022-04-07T09:01:32Z</cp:lastPrinted>
  <dcterms:created xsi:type="dcterms:W3CDTF">2002-03-25T05:35:56Z</dcterms:created>
  <dcterms:modified xsi:type="dcterms:W3CDTF">2022-10-10T06:42:14Z</dcterms:modified>
</cp:coreProperties>
</file>